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555" windowHeight="552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'Sheet1'!$J$57:$J$58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'Sheet1'!$J$14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'Sheet1'!#REF!</definedName>
    <definedName name="solver_pre" localSheetId="0" hidden="1">0.000001</definedName>
    <definedName name="solver_rel1" localSheetId="0" hidden="1">2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<sst xmlns="http://schemas.openxmlformats.org/spreadsheetml/2006/main" count="471" uniqueCount="193">
  <si>
    <t>飽和</t>
  </si>
  <si>
    <t>絶対湿度</t>
  </si>
  <si>
    <t>温度</t>
  </si>
  <si>
    <t>水蒸気圧</t>
  </si>
  <si>
    <t xml:space="preserve"> </t>
  </si>
  <si>
    <t>等 湿 球 温 度 線</t>
  </si>
  <si>
    <t>熱　風</t>
  </si>
  <si>
    <t>材　料</t>
  </si>
  <si>
    <t>予熱期間　終了時</t>
  </si>
  <si>
    <t>定率乾燥期間　終了時</t>
  </si>
  <si>
    <t>m3</t>
  </si>
  <si>
    <t>T</t>
  </si>
  <si>
    <r>
      <t>p</t>
    </r>
    <r>
      <rPr>
        <sz val="9"/>
        <color indexed="10"/>
        <rFont val="ＭＳ Ｐゴシック"/>
        <family val="3"/>
      </rPr>
      <t>s</t>
    </r>
  </si>
  <si>
    <r>
      <t>H</t>
    </r>
    <r>
      <rPr>
        <sz val="9"/>
        <color indexed="12"/>
        <rFont val="ＭＳ Ｐゴシック"/>
        <family val="3"/>
      </rPr>
      <t>s</t>
    </r>
  </si>
  <si>
    <t>[ ℃ ]</t>
  </si>
  <si>
    <t>[ kPa ]</t>
  </si>
  <si>
    <t>[ kg/kg ]</t>
  </si>
  <si>
    <t>---</t>
  </si>
  <si>
    <r>
      <t>T</t>
    </r>
    <r>
      <rPr>
        <sz val="9"/>
        <rFont val="ＭＳ Ｐゴシック"/>
        <family val="3"/>
      </rPr>
      <t xml:space="preserve"> [℃]</t>
    </r>
  </si>
  <si>
    <r>
      <t>H</t>
    </r>
    <r>
      <rPr>
        <sz val="9"/>
        <color indexed="12"/>
        <rFont val="ＭＳ Ｐゴシック"/>
        <family val="3"/>
      </rPr>
      <t xml:space="preserve"> [kg/kg]</t>
    </r>
  </si>
  <si>
    <r>
      <t>入　口</t>
    </r>
    <r>
      <rPr>
        <sz val="11"/>
        <rFont val="ＭＳ Ｐゴシック"/>
        <family val="3"/>
      </rPr>
      <t>　(材料に対して）</t>
    </r>
  </si>
  <si>
    <t>計算結果一覧表</t>
  </si>
  <si>
    <t>入口</t>
  </si>
  <si>
    <t>温度</t>
  </si>
  <si>
    <t>湿度</t>
  </si>
  <si>
    <t>含水率</t>
  </si>
  <si>
    <t>定率乾燥</t>
  </si>
  <si>
    <t>予熱</t>
  </si>
  <si>
    <t>減率乾燥</t>
  </si>
  <si>
    <t>区間</t>
  </si>
  <si>
    <t>座標</t>
  </si>
  <si>
    <t>熱風</t>
  </si>
  <si>
    <t>材料</t>
  </si>
  <si>
    <t>乾燥器</t>
  </si>
  <si>
    <t>H</t>
  </si>
  <si>
    <t>Tm</t>
  </si>
  <si>
    <t>w</t>
  </si>
  <si>
    <t>V</t>
  </si>
  <si>
    <t>X</t>
  </si>
  <si>
    <t>直径</t>
  </si>
  <si>
    <t>長さ</t>
  </si>
  <si>
    <t>m</t>
  </si>
  <si>
    <t>m</t>
  </si>
  <si>
    <t>容積</t>
  </si>
  <si>
    <t>全容積</t>
  </si>
  <si>
    <t xml:space="preserve"> </t>
  </si>
  <si>
    <t>★★★★</t>
  </si>
  <si>
    <t>温　度 [℃]</t>
  </si>
  <si>
    <t>湿　度 [kg/kg-DG]</t>
  </si>
  <si>
    <t>流　量 [kg-DG/s]</t>
  </si>
  <si>
    <r>
      <t>含水率</t>
    </r>
    <r>
      <rPr>
        <sz val="9"/>
        <rFont val="ＭＳ Ｐゴシック"/>
        <family val="3"/>
      </rPr>
      <t xml:space="preserve"> [kg/kg-DM]  </t>
    </r>
  </si>
  <si>
    <t>限界含水率 [kg/kg-DM]　　</t>
  </si>
  <si>
    <t>平衡含水率 [kg/kg-DM]　　</t>
  </si>
  <si>
    <t xml:space="preserve">比表面積 [m2/m3]　    </t>
  </si>
  <si>
    <t>容　積 [m3]</t>
  </si>
  <si>
    <r>
      <t>減率乾燥期間　終了時</t>
    </r>
    <r>
      <rPr>
        <b/>
        <sz val="11"/>
        <rFont val="ＭＳ Ｐゴシック"/>
        <family val="3"/>
      </rPr>
      <t>　＝　出　口</t>
    </r>
  </si>
  <si>
    <t>初歩から学ぶ乾燥技術， p.141  ▼8-4-1/  p.145　コラム22</t>
  </si>
  <si>
    <t>演習</t>
  </si>
  <si>
    <r>
      <rPr>
        <b/>
        <sz val="11"/>
        <color indexed="12"/>
        <rFont val="ＭＳ Ｐゴシック"/>
        <family val="3"/>
      </rPr>
      <t>コラム22（p.145）</t>
    </r>
    <r>
      <rPr>
        <b/>
        <sz val="11"/>
        <rFont val="ＭＳ Ｐゴシック"/>
        <family val="3"/>
      </rPr>
      <t>の例題を解く。</t>
    </r>
  </si>
  <si>
    <r>
      <rPr>
        <b/>
        <sz val="10"/>
        <color indexed="56"/>
        <rFont val="ＭＳ 明朝"/>
        <family val="1"/>
      </rPr>
      <t>温度</t>
    </r>
    <r>
      <rPr>
        <b/>
        <i/>
        <sz val="10"/>
        <color indexed="56"/>
        <rFont val="Times New Roman"/>
        <family val="1"/>
      </rPr>
      <t>T</t>
    </r>
    <r>
      <rPr>
        <b/>
        <sz val="10"/>
        <color indexed="56"/>
        <rFont val="Times New Roman"/>
        <family val="1"/>
      </rPr>
      <t>[K]</t>
    </r>
    <r>
      <rPr>
        <sz val="10"/>
        <rFont val="ＭＳ 明朝"/>
        <family val="1"/>
      </rPr>
      <t>と</t>
    </r>
    <r>
      <rPr>
        <b/>
        <sz val="10"/>
        <color indexed="10"/>
        <rFont val="ＭＳ 明朝"/>
        <family val="1"/>
      </rPr>
      <t>飽和水蒸気圧</t>
    </r>
    <r>
      <rPr>
        <b/>
        <i/>
        <sz val="10"/>
        <color indexed="10"/>
        <rFont val="Times New Roman"/>
        <family val="1"/>
      </rPr>
      <t>p</t>
    </r>
    <r>
      <rPr>
        <vertAlign val="subscript"/>
        <sz val="10"/>
        <color indexed="10"/>
        <rFont val="Times New Roman"/>
        <family val="1"/>
      </rPr>
      <t xml:space="preserve">s </t>
    </r>
    <r>
      <rPr>
        <sz val="10"/>
        <color indexed="10"/>
        <rFont val="Times New Roman"/>
        <family val="1"/>
      </rPr>
      <t>[Pa]</t>
    </r>
    <r>
      <rPr>
        <sz val="10"/>
        <rFont val="ＭＳ 明朝"/>
        <family val="1"/>
      </rPr>
      <t>の関係に</t>
    </r>
    <r>
      <rPr>
        <sz val="10"/>
        <rFont val="Times New Roman"/>
        <family val="1"/>
      </rPr>
      <t>Antoine (</t>
    </r>
    <r>
      <rPr>
        <sz val="10"/>
        <rFont val="ＭＳ 明朝"/>
        <family val="1"/>
      </rPr>
      <t>ｱﾝﾄﾜﾝ</t>
    </r>
    <r>
      <rPr>
        <sz val="10"/>
        <rFont val="Times New Roman"/>
        <family val="1"/>
      </rPr>
      <t xml:space="preserve">) </t>
    </r>
    <r>
      <rPr>
        <sz val="10"/>
        <rFont val="ＭＳ 明朝"/>
        <family val="1"/>
      </rPr>
      <t>式を用いる。</t>
    </r>
  </si>
  <si>
    <r>
      <rPr>
        <b/>
        <i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 =</t>
    </r>
  </si>
  <si>
    <r>
      <rPr>
        <b/>
        <i/>
        <sz val="10"/>
        <rFont val="Times New Roman"/>
        <family val="1"/>
      </rPr>
      <t>B</t>
    </r>
    <r>
      <rPr>
        <b/>
        <sz val="10"/>
        <rFont val="Times New Roman"/>
        <family val="1"/>
      </rPr>
      <t xml:space="preserve"> =</t>
    </r>
  </si>
  <si>
    <r>
      <rPr>
        <b/>
        <i/>
        <sz val="10"/>
        <rFont val="Times New Roman"/>
        <family val="1"/>
      </rPr>
      <t>C</t>
    </r>
    <r>
      <rPr>
        <b/>
        <sz val="10"/>
        <rFont val="Times New Roman"/>
        <family val="1"/>
      </rPr>
      <t xml:space="preserve"> =</t>
    </r>
  </si>
  <si>
    <r>
      <t>10</t>
    </r>
    <r>
      <rPr>
        <sz val="10"/>
        <rFont val="ＭＳ 明朝"/>
        <family val="1"/>
      </rPr>
      <t>～</t>
    </r>
    <r>
      <rPr>
        <sz val="10"/>
        <rFont val="Times New Roman"/>
        <family val="1"/>
      </rPr>
      <t xml:space="preserve">168 </t>
    </r>
    <r>
      <rPr>
        <sz val="10"/>
        <rFont val="ＭＳ 明朝"/>
        <family val="1"/>
      </rPr>
      <t>℃</t>
    </r>
    <r>
      <rPr>
        <sz val="10"/>
        <rFont val="Times New Roman"/>
        <family val="1"/>
      </rPr>
      <t xml:space="preserve"> )</t>
    </r>
  </si>
  <si>
    <t>( 適用温度範囲</t>
  </si>
  <si>
    <r>
      <t>注意　：　含水率（</t>
    </r>
    <r>
      <rPr>
        <b/>
        <sz val="8"/>
        <color indexed="10"/>
        <rFont val="ＭＳ Ｐゴシック"/>
        <family val="3"/>
      </rPr>
      <t>出口</t>
    </r>
    <r>
      <rPr>
        <b/>
        <sz val="9"/>
        <color indexed="10"/>
        <rFont val="ＭＳ Ｐゴシック"/>
        <family val="3"/>
      </rPr>
      <t>） w4 も入力する。</t>
    </r>
  </si>
  <si>
    <t>湿り比熱 [J/(K･kg)]</t>
  </si>
  <si>
    <t>飽和水蒸気圧 [kPa]</t>
  </si>
  <si>
    <t>流　量 [kg-DM/s]</t>
  </si>
  <si>
    <t>熱伝達係数 [W/(m2･K)]　　</t>
  </si>
  <si>
    <r>
      <t>比熱(</t>
    </r>
    <r>
      <rPr>
        <sz val="8"/>
        <rFont val="ＭＳ Ｐゴシック"/>
        <family val="3"/>
      </rPr>
      <t xml:space="preserve">乾き材料) [J/(kg･K)]  </t>
    </r>
  </si>
  <si>
    <t>蒸発潜熱 [J/kg]</t>
  </si>
  <si>
    <t>飽和湿度 [kg/kg]</t>
  </si>
  <si>
    <r>
      <rPr>
        <b/>
        <i/>
        <sz val="9"/>
        <rFont val="ＭＳ Ｐゴシック"/>
        <family val="3"/>
      </rPr>
      <t>T</t>
    </r>
    <r>
      <rPr>
        <b/>
        <sz val="9"/>
        <rFont val="ＭＳ Ｐゴシック"/>
        <family val="3"/>
      </rPr>
      <t>1</t>
    </r>
  </si>
  <si>
    <r>
      <rPr>
        <b/>
        <i/>
        <sz val="9"/>
        <rFont val="ＭＳ Ｐゴシック"/>
        <family val="3"/>
      </rPr>
      <t>H</t>
    </r>
    <r>
      <rPr>
        <b/>
        <sz val="9"/>
        <rFont val="ＭＳ Ｐゴシック"/>
        <family val="3"/>
      </rPr>
      <t>1</t>
    </r>
  </si>
  <si>
    <r>
      <rPr>
        <b/>
        <i/>
        <sz val="9"/>
        <rFont val="ＭＳ Ｐゴシック"/>
        <family val="3"/>
      </rPr>
      <t>F</t>
    </r>
    <r>
      <rPr>
        <b/>
        <sz val="9"/>
        <rFont val="ＭＳ Ｐゴシック"/>
        <family val="3"/>
      </rPr>
      <t>g</t>
    </r>
  </si>
  <si>
    <r>
      <rPr>
        <b/>
        <i/>
        <sz val="9"/>
        <rFont val="ＭＳ Ｐゴシック"/>
        <family val="3"/>
      </rPr>
      <t>h</t>
    </r>
    <r>
      <rPr>
        <b/>
        <sz val="9"/>
        <rFont val="ＭＳ Ｐゴシック"/>
        <family val="3"/>
      </rPr>
      <t>c</t>
    </r>
  </si>
  <si>
    <r>
      <rPr>
        <b/>
        <i/>
        <sz val="9"/>
        <rFont val="ＭＳ Ｐゴシック"/>
        <family val="3"/>
      </rPr>
      <t>T</t>
    </r>
    <r>
      <rPr>
        <b/>
        <sz val="9"/>
        <rFont val="ＭＳ Ｐゴシック"/>
        <family val="3"/>
      </rPr>
      <t>m1</t>
    </r>
  </si>
  <si>
    <r>
      <rPr>
        <b/>
        <i/>
        <sz val="9"/>
        <rFont val="ＭＳ Ｐゴシック"/>
        <family val="3"/>
      </rPr>
      <t>w</t>
    </r>
    <r>
      <rPr>
        <b/>
        <sz val="9"/>
        <rFont val="ＭＳ Ｐゴシック"/>
        <family val="3"/>
      </rPr>
      <t>1</t>
    </r>
  </si>
  <si>
    <r>
      <rPr>
        <b/>
        <i/>
        <sz val="9"/>
        <rFont val="ＭＳ Ｐゴシック"/>
        <family val="3"/>
      </rPr>
      <t>F</t>
    </r>
    <r>
      <rPr>
        <b/>
        <sz val="9"/>
        <rFont val="ＭＳ Ｐゴシック"/>
        <family val="3"/>
      </rPr>
      <t>m</t>
    </r>
  </si>
  <si>
    <r>
      <rPr>
        <b/>
        <i/>
        <sz val="9"/>
        <rFont val="ＭＳ Ｐゴシック"/>
        <family val="3"/>
      </rPr>
      <t>w</t>
    </r>
    <r>
      <rPr>
        <b/>
        <sz val="9"/>
        <rFont val="ＭＳ Ｐゴシック"/>
        <family val="3"/>
      </rPr>
      <t>c</t>
    </r>
  </si>
  <si>
    <r>
      <rPr>
        <b/>
        <i/>
        <sz val="9"/>
        <rFont val="ＭＳ Ｐゴシック"/>
        <family val="3"/>
      </rPr>
      <t>w</t>
    </r>
    <r>
      <rPr>
        <b/>
        <sz val="9"/>
        <rFont val="ＭＳ Ｐゴシック"/>
        <family val="3"/>
      </rPr>
      <t>e</t>
    </r>
  </si>
  <si>
    <r>
      <rPr>
        <b/>
        <i/>
        <sz val="10"/>
        <rFont val="ＭＳ Ｐゴシック"/>
        <family val="3"/>
      </rPr>
      <t>C</t>
    </r>
    <r>
      <rPr>
        <b/>
        <sz val="10"/>
        <rFont val="ＭＳ Ｐゴシック"/>
        <family val="3"/>
      </rPr>
      <t>mo</t>
    </r>
  </si>
  <si>
    <r>
      <rPr>
        <b/>
        <i/>
        <sz val="10"/>
        <rFont val="ＭＳ Ｐゴシック"/>
        <family val="3"/>
      </rPr>
      <t>A</t>
    </r>
    <r>
      <rPr>
        <b/>
        <sz val="10"/>
        <rFont val="ＭＳ Ｐゴシック"/>
        <family val="3"/>
      </rPr>
      <t>m</t>
    </r>
  </si>
  <si>
    <r>
      <rPr>
        <b/>
        <i/>
        <sz val="9"/>
        <rFont val="ＭＳ Ｐゴシック"/>
        <family val="3"/>
      </rPr>
      <t>T</t>
    </r>
    <r>
      <rPr>
        <b/>
        <sz val="9"/>
        <rFont val="ＭＳ Ｐゴシック"/>
        <family val="3"/>
      </rPr>
      <t>2</t>
    </r>
  </si>
  <si>
    <r>
      <rPr>
        <b/>
        <i/>
        <sz val="9"/>
        <rFont val="ＭＳ Ｐゴシック"/>
        <family val="3"/>
      </rPr>
      <t>H</t>
    </r>
    <r>
      <rPr>
        <b/>
        <sz val="9"/>
        <rFont val="ＭＳ Ｐゴシック"/>
        <family val="3"/>
      </rPr>
      <t>2</t>
    </r>
  </si>
  <si>
    <r>
      <rPr>
        <b/>
        <i/>
        <sz val="9"/>
        <rFont val="ＭＳ Ｐゴシック"/>
        <family val="3"/>
      </rPr>
      <t>T</t>
    </r>
    <r>
      <rPr>
        <b/>
        <sz val="9"/>
        <rFont val="ＭＳ Ｐゴシック"/>
        <family val="3"/>
      </rPr>
      <t>m2</t>
    </r>
  </si>
  <si>
    <r>
      <rPr>
        <b/>
        <i/>
        <sz val="9"/>
        <rFont val="ＭＳ Ｐゴシック"/>
        <family val="3"/>
      </rPr>
      <t>w</t>
    </r>
    <r>
      <rPr>
        <b/>
        <sz val="9"/>
        <rFont val="ＭＳ Ｐゴシック"/>
        <family val="3"/>
      </rPr>
      <t>2</t>
    </r>
  </si>
  <si>
    <r>
      <rPr>
        <b/>
        <i/>
        <sz val="9"/>
        <rFont val="ＭＳ Ｐゴシック"/>
        <family val="3"/>
      </rPr>
      <t>V</t>
    </r>
    <r>
      <rPr>
        <b/>
        <sz val="9"/>
        <rFont val="ＭＳ Ｐゴシック"/>
        <family val="3"/>
      </rPr>
      <t>1</t>
    </r>
  </si>
  <si>
    <r>
      <rPr>
        <b/>
        <i/>
        <sz val="9"/>
        <rFont val="ＭＳ Ｐゴシック"/>
        <family val="3"/>
      </rPr>
      <t>C</t>
    </r>
    <r>
      <rPr>
        <b/>
        <i/>
        <sz val="8"/>
        <rFont val="ＭＳ Ｐゴシック"/>
        <family val="3"/>
      </rPr>
      <t>H</t>
    </r>
    <r>
      <rPr>
        <b/>
        <sz val="8"/>
        <rFont val="ＭＳ Ｐゴシック"/>
        <family val="3"/>
      </rPr>
      <t>2</t>
    </r>
  </si>
  <si>
    <r>
      <rPr>
        <b/>
        <i/>
        <sz val="9"/>
        <rFont val="ＭＳ Ｐゴシック"/>
        <family val="3"/>
      </rPr>
      <t>p</t>
    </r>
    <r>
      <rPr>
        <b/>
        <sz val="9"/>
        <rFont val="ＭＳ Ｐゴシック"/>
        <family val="3"/>
      </rPr>
      <t>sm2</t>
    </r>
  </si>
  <si>
    <r>
      <rPr>
        <b/>
        <i/>
        <sz val="9"/>
        <rFont val="ＭＳ Ｐゴシック"/>
        <family val="3"/>
      </rPr>
      <t>H</t>
    </r>
    <r>
      <rPr>
        <b/>
        <sz val="9"/>
        <rFont val="ＭＳ Ｐゴシック"/>
        <family val="3"/>
      </rPr>
      <t>sm2</t>
    </r>
  </si>
  <si>
    <r>
      <rPr>
        <b/>
        <i/>
        <sz val="9"/>
        <rFont val="ＭＳ Ｐゴシック"/>
        <family val="3"/>
      </rPr>
      <t>r</t>
    </r>
    <r>
      <rPr>
        <b/>
        <sz val="9"/>
        <rFont val="ＭＳ Ｐゴシック"/>
        <family val="3"/>
      </rPr>
      <t>m2</t>
    </r>
  </si>
  <si>
    <r>
      <rPr>
        <b/>
        <i/>
        <sz val="9"/>
        <rFont val="ＭＳ Ｐゴシック"/>
        <family val="3"/>
      </rPr>
      <t>T</t>
    </r>
    <r>
      <rPr>
        <b/>
        <sz val="9"/>
        <rFont val="ＭＳ Ｐゴシック"/>
        <family val="3"/>
      </rPr>
      <t>m3</t>
    </r>
  </si>
  <si>
    <r>
      <rPr>
        <b/>
        <i/>
        <sz val="9"/>
        <rFont val="ＭＳ Ｐゴシック"/>
        <family val="3"/>
      </rPr>
      <t>w</t>
    </r>
    <r>
      <rPr>
        <b/>
        <sz val="9"/>
        <rFont val="ＭＳ Ｐゴシック"/>
        <family val="3"/>
      </rPr>
      <t>3</t>
    </r>
  </si>
  <si>
    <r>
      <rPr>
        <b/>
        <i/>
        <sz val="9"/>
        <rFont val="ＭＳ Ｐゴシック"/>
        <family val="3"/>
      </rPr>
      <t>V</t>
    </r>
    <r>
      <rPr>
        <b/>
        <sz val="9"/>
        <rFont val="ＭＳ Ｐゴシック"/>
        <family val="3"/>
      </rPr>
      <t>2</t>
    </r>
  </si>
  <si>
    <r>
      <rPr>
        <b/>
        <i/>
        <sz val="9"/>
        <rFont val="ＭＳ Ｐゴシック"/>
        <family val="3"/>
      </rPr>
      <t>T</t>
    </r>
    <r>
      <rPr>
        <b/>
        <sz val="9"/>
        <rFont val="ＭＳ Ｐゴシック"/>
        <family val="3"/>
      </rPr>
      <t>m4</t>
    </r>
  </si>
  <si>
    <r>
      <rPr>
        <b/>
        <i/>
        <sz val="9"/>
        <rFont val="ＭＳ Ｐゴシック"/>
        <family val="3"/>
      </rPr>
      <t>w</t>
    </r>
    <r>
      <rPr>
        <b/>
        <sz val="9"/>
        <rFont val="ＭＳ Ｐゴシック"/>
        <family val="3"/>
      </rPr>
      <t>4</t>
    </r>
  </si>
  <si>
    <r>
      <rPr>
        <b/>
        <i/>
        <sz val="9"/>
        <rFont val="ＭＳ Ｐゴシック"/>
        <family val="3"/>
      </rPr>
      <t>V</t>
    </r>
    <r>
      <rPr>
        <b/>
        <sz val="9"/>
        <rFont val="ＭＳ Ｐゴシック"/>
        <family val="3"/>
      </rPr>
      <t>3</t>
    </r>
  </si>
  <si>
    <r>
      <rPr>
        <b/>
        <i/>
        <sz val="9"/>
        <rFont val="ＭＳ Ｐゴシック"/>
        <family val="3"/>
      </rPr>
      <t>V</t>
    </r>
    <r>
      <rPr>
        <b/>
        <sz val="9"/>
        <rFont val="ＭＳ Ｐゴシック"/>
        <family val="3"/>
      </rPr>
      <t>dr</t>
    </r>
  </si>
  <si>
    <r>
      <rPr>
        <b/>
        <i/>
        <sz val="9"/>
        <rFont val="ＭＳ Ｐゴシック"/>
        <family val="3"/>
      </rPr>
      <t>D</t>
    </r>
    <r>
      <rPr>
        <b/>
        <sz val="9"/>
        <rFont val="ＭＳ Ｐゴシック"/>
        <family val="3"/>
      </rPr>
      <t>dr</t>
    </r>
  </si>
  <si>
    <r>
      <rPr>
        <b/>
        <i/>
        <sz val="9"/>
        <rFont val="ＭＳ Ｐゴシック"/>
        <family val="3"/>
      </rPr>
      <t>Z</t>
    </r>
    <r>
      <rPr>
        <b/>
        <sz val="9"/>
        <rFont val="ＭＳ Ｐゴシック"/>
        <family val="3"/>
      </rPr>
      <t>dr</t>
    </r>
  </si>
  <si>
    <r>
      <rPr>
        <b/>
        <i/>
        <sz val="9"/>
        <rFont val="ＭＳ Ｐゴシック"/>
        <family val="3"/>
      </rPr>
      <t>T</t>
    </r>
    <r>
      <rPr>
        <b/>
        <sz val="9"/>
        <rFont val="ＭＳ Ｐゴシック"/>
        <family val="3"/>
      </rPr>
      <t>4</t>
    </r>
  </si>
  <si>
    <r>
      <t>比熱(水</t>
    </r>
    <r>
      <rPr>
        <sz val="8"/>
        <rFont val="ＭＳ Ｐゴシック"/>
        <family val="3"/>
      </rPr>
      <t xml:space="preserve">) [J/(kg･K)]  </t>
    </r>
  </si>
  <si>
    <r>
      <rPr>
        <b/>
        <i/>
        <sz val="10"/>
        <rFont val="ＭＳ Ｐゴシック"/>
        <family val="3"/>
      </rPr>
      <t>C</t>
    </r>
    <r>
      <rPr>
        <b/>
        <sz val="10"/>
        <rFont val="ＭＳ Ｐゴシック"/>
        <family val="3"/>
      </rPr>
      <t>w</t>
    </r>
  </si>
  <si>
    <t>解法①</t>
  </si>
  <si>
    <t>（試行錯誤法）</t>
  </si>
  <si>
    <t>解法②</t>
  </si>
  <si>
    <t>　―　Excel 2007 の場合</t>
  </si>
  <si>
    <t>　―　設定ウィンドウが開いたら</t>
  </si>
  <si>
    <t>（ゴールシークを使う方法）</t>
  </si>
  <si>
    <r>
      <t>温度(</t>
    </r>
    <r>
      <rPr>
        <b/>
        <i/>
        <sz val="10"/>
        <color indexed="10"/>
        <rFont val="ＭＳ Ｐゴシック"/>
        <family val="3"/>
      </rPr>
      <t>T</t>
    </r>
    <r>
      <rPr>
        <b/>
        <sz val="10"/>
        <color indexed="10"/>
        <rFont val="ＭＳ Ｐゴシック"/>
        <family val="3"/>
      </rPr>
      <t>2</t>
    </r>
    <r>
      <rPr>
        <b/>
        <sz val="10"/>
        <color indexed="12"/>
        <rFont val="ＭＳ Ｐゴシック"/>
        <family val="3"/>
      </rPr>
      <t xml:space="preserve">, </t>
    </r>
    <r>
      <rPr>
        <b/>
        <i/>
        <sz val="10"/>
        <color indexed="10"/>
        <rFont val="ＭＳ Ｐゴシック"/>
        <family val="3"/>
      </rPr>
      <t>T</t>
    </r>
    <r>
      <rPr>
        <b/>
        <sz val="10"/>
        <color indexed="10"/>
        <rFont val="ＭＳ Ｐゴシック"/>
        <family val="3"/>
      </rPr>
      <t>m2</t>
    </r>
    <r>
      <rPr>
        <b/>
        <sz val="10"/>
        <color indexed="12"/>
        <rFont val="ＭＳ Ｐゴシック"/>
        <family val="3"/>
      </rPr>
      <t>)の値が未知数である。</t>
    </r>
  </si>
  <si>
    <r>
      <t>次の解法によって，まず</t>
    </r>
    <r>
      <rPr>
        <b/>
        <i/>
        <sz val="10"/>
        <color indexed="10"/>
        <rFont val="ＭＳ Ｐゴシック"/>
        <family val="3"/>
      </rPr>
      <t>T</t>
    </r>
    <r>
      <rPr>
        <b/>
        <sz val="10"/>
        <color indexed="10"/>
        <rFont val="ＭＳ Ｐゴシック"/>
        <family val="3"/>
      </rPr>
      <t>m2</t>
    </r>
    <r>
      <rPr>
        <b/>
        <sz val="10"/>
        <color indexed="12"/>
        <rFont val="ＭＳ Ｐゴシック"/>
        <family val="3"/>
      </rPr>
      <t>を求め</t>
    </r>
  </si>
  <si>
    <r>
      <t>る。　その結果，</t>
    </r>
    <r>
      <rPr>
        <b/>
        <i/>
        <sz val="10"/>
        <color indexed="10"/>
        <rFont val="ＭＳ Ｐゴシック"/>
        <family val="3"/>
      </rPr>
      <t>T</t>
    </r>
    <r>
      <rPr>
        <b/>
        <sz val="10"/>
        <color indexed="10"/>
        <rFont val="ＭＳ Ｐゴシック"/>
        <family val="3"/>
      </rPr>
      <t>2</t>
    </r>
    <r>
      <rPr>
        <b/>
        <sz val="10"/>
        <color indexed="12"/>
        <rFont val="ＭＳ Ｐゴシック"/>
        <family val="3"/>
      </rPr>
      <t>が求まる。</t>
    </r>
  </si>
  <si>
    <t>仮定１ ： 予熱期間では，水分の蒸発が</t>
  </si>
  <si>
    <t>起きないものとする。( H2=H1,  w2=w1 )</t>
  </si>
  <si>
    <t>仮定２ ： 定率乾燥期間では，材料温度が</t>
  </si>
  <si>
    <r>
      <rPr>
        <b/>
        <i/>
        <sz val="10"/>
        <rFont val="ＭＳ Ｐゴシック"/>
        <family val="3"/>
      </rPr>
      <t>C</t>
    </r>
    <r>
      <rPr>
        <b/>
        <sz val="10"/>
        <rFont val="ＭＳ Ｐゴシック"/>
        <family val="3"/>
      </rPr>
      <t>m1</t>
    </r>
  </si>
  <si>
    <r>
      <rPr>
        <b/>
        <i/>
        <sz val="10"/>
        <rFont val="ＭＳ Ｐゴシック"/>
        <family val="3"/>
      </rPr>
      <t>C</t>
    </r>
    <r>
      <rPr>
        <b/>
        <sz val="10"/>
        <rFont val="ＭＳ Ｐゴシック"/>
        <family val="3"/>
      </rPr>
      <t>m3</t>
    </r>
  </si>
  <si>
    <r>
      <t>C</t>
    </r>
    <r>
      <rPr>
        <b/>
        <i/>
        <sz val="8"/>
        <rFont val="ＭＳ Ｐゴシック"/>
        <family val="3"/>
      </rPr>
      <t>H</t>
    </r>
    <r>
      <rPr>
        <b/>
        <sz val="8"/>
        <rFont val="ＭＳ Ｐゴシック"/>
        <family val="3"/>
      </rPr>
      <t>1</t>
    </r>
  </si>
  <si>
    <r>
      <t>C</t>
    </r>
    <r>
      <rPr>
        <b/>
        <i/>
        <sz val="8"/>
        <rFont val="ＭＳ Ｐゴシック"/>
        <family val="3"/>
      </rPr>
      <t>H</t>
    </r>
    <r>
      <rPr>
        <b/>
        <sz val="8"/>
        <rFont val="ＭＳ Ｐゴシック"/>
        <family val="3"/>
      </rPr>
      <t>3</t>
    </r>
  </si>
  <si>
    <t>一定とする。（対流伝熱量＝蒸発潜熱量)</t>
  </si>
  <si>
    <t>ｾﾙJ25</t>
  </si>
  <si>
    <t>ｾﾙJ17</t>
  </si>
  <si>
    <t>に数値の代入を繰り返す。</t>
  </si>
  <si>
    <t>1)</t>
  </si>
  <si>
    <t>に近似解を代入する。</t>
  </si>
  <si>
    <t>2)</t>
  </si>
  <si>
    <r>
      <rPr>
        <b/>
        <sz val="10"/>
        <color indexed="10"/>
        <rFont val="ＭＳ Ｐゴシック"/>
        <family val="3"/>
      </rPr>
      <t>[</t>
    </r>
    <r>
      <rPr>
        <b/>
        <sz val="10"/>
        <color indexed="10"/>
        <rFont val="ＭＳ Ｐゴシック"/>
        <family val="3"/>
      </rPr>
      <t xml:space="preserve">データ]タブ </t>
    </r>
    <r>
      <rPr>
        <b/>
        <sz val="10"/>
        <rFont val="ＭＳ Ｐゴシック"/>
        <family val="3"/>
      </rPr>
      <t>をクリックする。</t>
    </r>
  </si>
  <si>
    <t>3)</t>
  </si>
  <si>
    <r>
      <rPr>
        <b/>
        <sz val="10"/>
        <color indexed="10"/>
        <rFont val="ＭＳ Ｐゴシック"/>
        <family val="3"/>
      </rPr>
      <t>[</t>
    </r>
    <r>
      <rPr>
        <b/>
        <sz val="10"/>
        <color indexed="10"/>
        <rFont val="ＭＳ Ｐゴシック"/>
        <family val="3"/>
      </rPr>
      <t xml:space="preserve">What-If分析] </t>
    </r>
    <r>
      <rPr>
        <b/>
        <sz val="10"/>
        <rFont val="ＭＳ Ｐゴシック"/>
        <family val="3"/>
      </rPr>
      <t>をクリックする。</t>
    </r>
  </si>
  <si>
    <t>4)</t>
  </si>
  <si>
    <r>
      <rPr>
        <b/>
        <sz val="10"/>
        <color indexed="10"/>
        <rFont val="ＭＳ Ｐゴシック"/>
        <family val="3"/>
      </rPr>
      <t>[</t>
    </r>
    <r>
      <rPr>
        <b/>
        <sz val="10"/>
        <color indexed="10"/>
        <rFont val="ＭＳ Ｐゴシック"/>
        <family val="3"/>
      </rPr>
      <t xml:space="preserve">ゴールシーク] </t>
    </r>
    <r>
      <rPr>
        <b/>
        <sz val="10"/>
        <rFont val="ＭＳ Ｐゴシック"/>
        <family val="3"/>
      </rPr>
      <t>をクリックする。</t>
    </r>
  </si>
  <si>
    <t>5)</t>
  </si>
  <si>
    <t>6)</t>
  </si>
  <si>
    <t>7)</t>
  </si>
  <si>
    <t>8)</t>
  </si>
  <si>
    <r>
      <rPr>
        <b/>
        <sz val="10"/>
        <color indexed="10"/>
        <rFont val="ＭＳ Ｐゴシック"/>
        <family val="3"/>
      </rPr>
      <t>[</t>
    </r>
    <r>
      <rPr>
        <b/>
        <sz val="10"/>
        <color indexed="10"/>
        <rFont val="ＭＳ Ｐゴシック"/>
        <family val="3"/>
      </rPr>
      <t xml:space="preserve">OKボタン] </t>
    </r>
    <r>
      <rPr>
        <b/>
        <sz val="10"/>
        <rFont val="ＭＳ Ｐゴシック"/>
        <family val="3"/>
      </rPr>
      <t>をクリックする。</t>
    </r>
  </si>
  <si>
    <t>注意　：　数値を半角で入力する。</t>
  </si>
  <si>
    <r>
      <t>C</t>
    </r>
    <r>
      <rPr>
        <b/>
        <i/>
        <sz val="8"/>
        <rFont val="ＭＳ Ｐゴシック"/>
        <family val="3"/>
      </rPr>
      <t>H</t>
    </r>
    <r>
      <rPr>
        <b/>
        <sz val="8"/>
        <rFont val="ＭＳ Ｐゴシック"/>
        <family val="3"/>
      </rPr>
      <t>4</t>
    </r>
  </si>
  <si>
    <r>
      <rPr>
        <b/>
        <i/>
        <sz val="9"/>
        <rFont val="ＭＳ Ｐゴシック"/>
        <family val="3"/>
      </rPr>
      <t>p</t>
    </r>
    <r>
      <rPr>
        <b/>
        <sz val="9"/>
        <rFont val="ＭＳ Ｐゴシック"/>
        <family val="3"/>
      </rPr>
      <t>sm3</t>
    </r>
  </si>
  <si>
    <r>
      <rPr>
        <b/>
        <i/>
        <sz val="9"/>
        <rFont val="ＭＳ Ｐゴシック"/>
        <family val="3"/>
      </rPr>
      <t>H</t>
    </r>
    <r>
      <rPr>
        <b/>
        <sz val="9"/>
        <rFont val="ＭＳ Ｐゴシック"/>
        <family val="3"/>
      </rPr>
      <t>sm3</t>
    </r>
  </si>
  <si>
    <r>
      <rPr>
        <b/>
        <i/>
        <sz val="9"/>
        <rFont val="ＭＳ Ｐゴシック"/>
        <family val="3"/>
      </rPr>
      <t>r</t>
    </r>
    <r>
      <rPr>
        <b/>
        <sz val="9"/>
        <rFont val="ＭＳ Ｐゴシック"/>
        <family val="3"/>
      </rPr>
      <t>m3</t>
    </r>
  </si>
  <si>
    <r>
      <t>材料温度</t>
    </r>
    <r>
      <rPr>
        <i/>
        <sz val="9"/>
        <rFont val="ＭＳ Ｐゴシック"/>
        <family val="3"/>
      </rPr>
      <t>T</t>
    </r>
    <r>
      <rPr>
        <sz val="9"/>
        <rFont val="ＭＳ Ｐゴシック"/>
        <family val="3"/>
      </rPr>
      <t>m2基準</t>
    </r>
  </si>
  <si>
    <r>
      <t>材料温度</t>
    </r>
    <r>
      <rPr>
        <i/>
        <sz val="9"/>
        <rFont val="ＭＳ Ｐゴシック"/>
        <family val="3"/>
      </rPr>
      <t>T</t>
    </r>
    <r>
      <rPr>
        <sz val="9"/>
        <rFont val="ＭＳ Ｐゴシック"/>
        <family val="3"/>
      </rPr>
      <t>m3基準</t>
    </r>
  </si>
  <si>
    <t>断面積</t>
  </si>
  <si>
    <r>
      <rPr>
        <b/>
        <i/>
        <sz val="9"/>
        <rFont val="ＭＳ Ｐゴシック"/>
        <family val="3"/>
      </rPr>
      <t>S</t>
    </r>
    <r>
      <rPr>
        <b/>
        <sz val="9"/>
        <rFont val="ＭＳ Ｐゴシック"/>
        <family val="3"/>
      </rPr>
      <t>dr</t>
    </r>
  </si>
  <si>
    <t>Step 3</t>
  </si>
  <si>
    <r>
      <t>温度(</t>
    </r>
    <r>
      <rPr>
        <b/>
        <i/>
        <sz val="10"/>
        <color indexed="10"/>
        <rFont val="ＭＳ Ｐゴシック"/>
        <family val="3"/>
      </rPr>
      <t>T</t>
    </r>
    <r>
      <rPr>
        <b/>
        <sz val="10"/>
        <color indexed="10"/>
        <rFont val="ＭＳ Ｐゴシック"/>
        <family val="3"/>
      </rPr>
      <t>4</t>
    </r>
    <r>
      <rPr>
        <b/>
        <sz val="10"/>
        <color indexed="12"/>
        <rFont val="ＭＳ Ｐゴシック"/>
        <family val="3"/>
      </rPr>
      <t xml:space="preserve">, </t>
    </r>
    <r>
      <rPr>
        <b/>
        <i/>
        <sz val="10"/>
        <color indexed="10"/>
        <rFont val="ＭＳ Ｐゴシック"/>
        <family val="3"/>
      </rPr>
      <t>T</t>
    </r>
    <r>
      <rPr>
        <b/>
        <sz val="10"/>
        <color indexed="10"/>
        <rFont val="ＭＳ Ｐゴシック"/>
        <family val="3"/>
      </rPr>
      <t>m</t>
    </r>
    <r>
      <rPr>
        <b/>
        <sz val="10"/>
        <color indexed="10"/>
        <rFont val="ＭＳ Ｐゴシック"/>
        <family val="3"/>
      </rPr>
      <t>4</t>
    </r>
    <r>
      <rPr>
        <b/>
        <sz val="10"/>
        <color indexed="12"/>
        <rFont val="ＭＳ Ｐゴシック"/>
        <family val="3"/>
      </rPr>
      <t>)の値が未知数である。</t>
    </r>
  </si>
  <si>
    <t>仮定３ ： 乾燥特性曲線は，『初歩から学ぶ</t>
  </si>
  <si>
    <t>乾燥技術』 p.52 図5.(a) とする。</t>
  </si>
  <si>
    <r>
      <t>次の解法によって，まず</t>
    </r>
    <r>
      <rPr>
        <b/>
        <i/>
        <sz val="10"/>
        <color indexed="10"/>
        <rFont val="ＭＳ Ｐゴシック"/>
        <family val="3"/>
      </rPr>
      <t>T</t>
    </r>
    <r>
      <rPr>
        <b/>
        <sz val="10"/>
        <color indexed="10"/>
        <rFont val="ＭＳ Ｐゴシック"/>
        <family val="3"/>
      </rPr>
      <t>4</t>
    </r>
    <r>
      <rPr>
        <b/>
        <sz val="10"/>
        <color indexed="12"/>
        <rFont val="ＭＳ Ｐゴシック"/>
        <family val="3"/>
      </rPr>
      <t>を求め</t>
    </r>
  </si>
  <si>
    <r>
      <t>る。　その結果，</t>
    </r>
    <r>
      <rPr>
        <b/>
        <i/>
        <sz val="10"/>
        <color indexed="10"/>
        <rFont val="ＭＳ Ｐゴシック"/>
        <family val="3"/>
      </rPr>
      <t>T</t>
    </r>
    <r>
      <rPr>
        <b/>
        <sz val="10"/>
        <color indexed="10"/>
        <rFont val="ＭＳ Ｐゴシック"/>
        <family val="3"/>
      </rPr>
      <t>m4</t>
    </r>
    <r>
      <rPr>
        <b/>
        <sz val="10"/>
        <color indexed="12"/>
        <rFont val="ＭＳ Ｐゴシック"/>
        <family val="3"/>
      </rPr>
      <t>が求まる。</t>
    </r>
  </si>
  <si>
    <t>(注)</t>
  </si>
  <si>
    <t>亀井三郎編，「化学機械の理論と計算」</t>
  </si>
  <si>
    <t>（第2版），p.372，産業図書 (1975)</t>
  </si>
  <si>
    <r>
      <rPr>
        <b/>
        <i/>
        <sz val="10"/>
        <rFont val="ＭＳ Ｐゴシック"/>
        <family val="3"/>
      </rPr>
      <t>C</t>
    </r>
    <r>
      <rPr>
        <b/>
        <sz val="10"/>
        <rFont val="ＭＳ Ｐゴシック"/>
        <family val="3"/>
      </rPr>
      <t>m4</t>
    </r>
  </si>
  <si>
    <t>自由含水率 [kg/kg-DM]</t>
  </si>
  <si>
    <r>
      <t>w</t>
    </r>
    <r>
      <rPr>
        <b/>
        <sz val="9"/>
        <rFont val="ＭＳ Ｐゴシック"/>
        <family val="3"/>
      </rPr>
      <t>f3</t>
    </r>
  </si>
  <si>
    <r>
      <t>w</t>
    </r>
    <r>
      <rPr>
        <b/>
        <sz val="9"/>
        <rFont val="ＭＳ Ｐゴシック"/>
        <family val="3"/>
      </rPr>
      <t>f4</t>
    </r>
  </si>
  <si>
    <t>ｾﾙT25</t>
  </si>
  <si>
    <t>ｾﾙT10</t>
  </si>
  <si>
    <t>Step 1</t>
  </si>
  <si>
    <t>水色の欄</t>
  </si>
  <si>
    <t>に代入する。</t>
  </si>
  <si>
    <t>Step 2</t>
  </si>
  <si>
    <t>与えられた条件(数値)を</t>
  </si>
  <si>
    <r>
      <t>予熱期間 終了時の温度(</t>
    </r>
    <r>
      <rPr>
        <b/>
        <i/>
        <sz val="10"/>
        <rFont val="ＭＳ Ｐゴシック"/>
        <family val="3"/>
      </rPr>
      <t>T</t>
    </r>
    <r>
      <rPr>
        <b/>
        <sz val="10"/>
        <rFont val="ＭＳ Ｐゴシック"/>
        <family val="3"/>
      </rPr>
      <t xml:space="preserve">2, </t>
    </r>
    <r>
      <rPr>
        <b/>
        <i/>
        <sz val="10"/>
        <rFont val="ＭＳ Ｐゴシック"/>
        <family val="3"/>
      </rPr>
      <t>T</t>
    </r>
    <r>
      <rPr>
        <b/>
        <sz val="10"/>
        <rFont val="ＭＳ Ｐゴシック"/>
        <family val="3"/>
      </rPr>
      <t>m2)の値を求める。</t>
    </r>
  </si>
  <si>
    <r>
      <t>減率乾燥期間 終了時(乾燥機出口)の温度(</t>
    </r>
    <r>
      <rPr>
        <b/>
        <i/>
        <sz val="10"/>
        <rFont val="ＭＳ Ｐゴシック"/>
        <family val="3"/>
      </rPr>
      <t>T</t>
    </r>
    <r>
      <rPr>
        <b/>
        <sz val="10"/>
        <rFont val="ＭＳ Ｐゴシック"/>
        <family val="3"/>
      </rPr>
      <t xml:space="preserve">4, </t>
    </r>
    <r>
      <rPr>
        <b/>
        <i/>
        <sz val="10"/>
        <rFont val="ＭＳ Ｐゴシック"/>
        <family val="3"/>
      </rPr>
      <t>T</t>
    </r>
    <r>
      <rPr>
        <b/>
        <sz val="10"/>
        <rFont val="ＭＳ Ｐゴシック"/>
        <family val="3"/>
      </rPr>
      <t>m4)を求める。</t>
    </r>
  </si>
  <si>
    <r>
      <rPr>
        <b/>
        <i/>
        <sz val="9"/>
        <color indexed="10"/>
        <rFont val="Times New Roman"/>
        <family val="1"/>
      </rPr>
      <t>f</t>
    </r>
    <r>
      <rPr>
        <b/>
        <sz val="9"/>
        <color indexed="10"/>
        <rFont val="ＭＳ Ｐゴシック"/>
        <family val="3"/>
      </rPr>
      <t>(</t>
    </r>
    <r>
      <rPr>
        <b/>
        <i/>
        <sz val="9"/>
        <color indexed="10"/>
        <rFont val="ＭＳ Ｐゴシック"/>
        <family val="3"/>
      </rPr>
      <t>T</t>
    </r>
    <r>
      <rPr>
        <b/>
        <sz val="9"/>
        <color indexed="10"/>
        <rFont val="ＭＳ Ｐゴシック"/>
        <family val="3"/>
      </rPr>
      <t>4</t>
    </r>
    <r>
      <rPr>
        <b/>
        <i/>
        <sz val="9"/>
        <color indexed="10"/>
        <rFont val="ＭＳ Ｐゴシック"/>
        <family val="3"/>
      </rPr>
      <t>)</t>
    </r>
    <r>
      <rPr>
        <b/>
        <i/>
        <sz val="9"/>
        <color indexed="10"/>
        <rFont val="ＭＳ Ｐゴシック"/>
        <family val="3"/>
      </rPr>
      <t xml:space="preserve"> </t>
    </r>
    <r>
      <rPr>
        <b/>
        <i/>
        <sz val="9"/>
        <color indexed="10"/>
        <rFont val="ＭＳ Ｐゴシック"/>
        <family val="3"/>
      </rPr>
      <t>-</t>
    </r>
    <r>
      <rPr>
        <b/>
        <i/>
        <sz val="9"/>
        <color indexed="10"/>
        <rFont val="ＭＳ Ｐゴシック"/>
        <family val="3"/>
      </rPr>
      <t xml:space="preserve"> </t>
    </r>
    <r>
      <rPr>
        <b/>
        <i/>
        <sz val="9"/>
        <color indexed="10"/>
        <rFont val="Times New Roman"/>
        <family val="1"/>
      </rPr>
      <t>g</t>
    </r>
    <r>
      <rPr>
        <b/>
        <sz val="9"/>
        <color indexed="10"/>
        <rFont val="ＭＳ Ｐゴシック"/>
        <family val="3"/>
      </rPr>
      <t>(</t>
    </r>
    <r>
      <rPr>
        <b/>
        <i/>
        <sz val="9"/>
        <color indexed="10"/>
        <rFont val="ＭＳ Ｐゴシック"/>
        <family val="3"/>
      </rPr>
      <t>T</t>
    </r>
    <r>
      <rPr>
        <b/>
        <sz val="9"/>
        <color indexed="10"/>
        <rFont val="ＭＳ Ｐゴシック"/>
        <family val="3"/>
      </rPr>
      <t>4</t>
    </r>
    <r>
      <rPr>
        <b/>
        <sz val="9"/>
        <color indexed="10"/>
        <rFont val="ＭＳ Ｐゴシック"/>
        <family val="3"/>
      </rPr>
      <t>)</t>
    </r>
    <r>
      <rPr>
        <b/>
        <sz val="9"/>
        <color indexed="10"/>
        <rFont val="ＭＳ Ｐゴシック"/>
        <family val="3"/>
      </rPr>
      <t xml:space="preserve"> </t>
    </r>
    <r>
      <rPr>
        <b/>
        <sz val="9"/>
        <color indexed="10"/>
        <rFont val="ＭＳ Ｐゴシック"/>
        <family val="3"/>
      </rPr>
      <t>の残差</t>
    </r>
  </si>
  <si>
    <r>
      <rPr>
        <b/>
        <i/>
        <sz val="9"/>
        <color indexed="10"/>
        <rFont val="Times New Roman"/>
        <family val="1"/>
      </rPr>
      <t>f</t>
    </r>
    <r>
      <rPr>
        <b/>
        <sz val="9"/>
        <color indexed="10"/>
        <rFont val="ＭＳ Ｐゴシック"/>
        <family val="3"/>
      </rPr>
      <t>(</t>
    </r>
    <r>
      <rPr>
        <b/>
        <i/>
        <sz val="9"/>
        <color indexed="10"/>
        <rFont val="ＭＳ Ｐゴシック"/>
        <family val="3"/>
      </rPr>
      <t>T</t>
    </r>
    <r>
      <rPr>
        <b/>
        <sz val="9"/>
        <color indexed="10"/>
        <rFont val="ＭＳ Ｐゴシック"/>
        <family val="3"/>
      </rPr>
      <t>m2</t>
    </r>
    <r>
      <rPr>
        <b/>
        <i/>
        <sz val="9"/>
        <color indexed="10"/>
        <rFont val="ＭＳ Ｐゴシック"/>
        <family val="3"/>
      </rPr>
      <t>)</t>
    </r>
    <r>
      <rPr>
        <b/>
        <i/>
        <sz val="9"/>
        <color indexed="10"/>
        <rFont val="ＭＳ Ｐゴシック"/>
        <family val="3"/>
      </rPr>
      <t xml:space="preserve"> </t>
    </r>
    <r>
      <rPr>
        <b/>
        <i/>
        <sz val="9"/>
        <color indexed="10"/>
        <rFont val="ＭＳ Ｐゴシック"/>
        <family val="3"/>
      </rPr>
      <t>-</t>
    </r>
    <r>
      <rPr>
        <b/>
        <i/>
        <sz val="9"/>
        <color indexed="10"/>
        <rFont val="ＭＳ Ｐゴシック"/>
        <family val="3"/>
      </rPr>
      <t xml:space="preserve"> </t>
    </r>
    <r>
      <rPr>
        <b/>
        <i/>
        <sz val="9"/>
        <color indexed="10"/>
        <rFont val="Times New Roman"/>
        <family val="1"/>
      </rPr>
      <t>g</t>
    </r>
    <r>
      <rPr>
        <b/>
        <sz val="9"/>
        <color indexed="10"/>
        <rFont val="ＭＳ Ｐゴシック"/>
        <family val="3"/>
      </rPr>
      <t>(</t>
    </r>
    <r>
      <rPr>
        <b/>
        <i/>
        <sz val="9"/>
        <color indexed="10"/>
        <rFont val="ＭＳ Ｐゴシック"/>
        <family val="3"/>
      </rPr>
      <t>T</t>
    </r>
    <r>
      <rPr>
        <b/>
        <sz val="9"/>
        <color indexed="10"/>
        <rFont val="ＭＳ Ｐゴシック"/>
        <family val="3"/>
      </rPr>
      <t>m2)</t>
    </r>
    <r>
      <rPr>
        <b/>
        <sz val="9"/>
        <color indexed="10"/>
        <rFont val="ＭＳ Ｐゴシック"/>
        <family val="3"/>
      </rPr>
      <t xml:space="preserve"> </t>
    </r>
    <r>
      <rPr>
        <b/>
        <sz val="9"/>
        <color indexed="10"/>
        <rFont val="ＭＳ Ｐゴシック"/>
        <family val="3"/>
      </rPr>
      <t>の残差</t>
    </r>
  </si>
  <si>
    <r>
      <t>注意　：　</t>
    </r>
    <r>
      <rPr>
        <b/>
        <sz val="9"/>
        <color indexed="10"/>
        <rFont val="ＭＳ Ｐゴシック"/>
        <family val="3"/>
      </rPr>
      <t>並流型の熱風流量は正(プラス)</t>
    </r>
  </si>
  <si>
    <r>
      <t xml:space="preserve">式(8.32)より </t>
    </r>
    <r>
      <rPr>
        <b/>
        <i/>
        <sz val="8"/>
        <color indexed="10"/>
        <rFont val="ＭＳ Ｐゴシック"/>
        <family val="3"/>
      </rPr>
      <t>T</t>
    </r>
    <r>
      <rPr>
        <b/>
        <sz val="8"/>
        <color indexed="10"/>
        <rFont val="ＭＳ Ｐゴシック"/>
        <family val="3"/>
      </rPr>
      <t>2=</t>
    </r>
    <r>
      <rPr>
        <b/>
        <i/>
        <sz val="8"/>
        <color indexed="10"/>
        <rFont val="Times New Roman"/>
        <family val="1"/>
      </rPr>
      <t>f</t>
    </r>
    <r>
      <rPr>
        <b/>
        <sz val="8"/>
        <color indexed="10"/>
        <rFont val="Times New Roman"/>
        <family val="1"/>
      </rPr>
      <t>(</t>
    </r>
    <r>
      <rPr>
        <b/>
        <i/>
        <sz val="8"/>
        <color indexed="10"/>
        <rFont val="ＭＳ Ｐゴシック"/>
        <family val="3"/>
      </rPr>
      <t>T</t>
    </r>
    <r>
      <rPr>
        <b/>
        <sz val="8"/>
        <color indexed="10"/>
        <rFont val="ＭＳ Ｐゴシック"/>
        <family val="3"/>
      </rPr>
      <t>m2)</t>
    </r>
  </si>
  <si>
    <r>
      <t xml:space="preserve">式(8.34)より </t>
    </r>
    <r>
      <rPr>
        <b/>
        <i/>
        <sz val="8"/>
        <color indexed="10"/>
        <rFont val="ＭＳ Ｐゴシック"/>
        <family val="3"/>
      </rPr>
      <t>T</t>
    </r>
    <r>
      <rPr>
        <b/>
        <sz val="8"/>
        <color indexed="10"/>
        <rFont val="ＭＳ Ｐゴシック"/>
        <family val="3"/>
      </rPr>
      <t>2=</t>
    </r>
    <r>
      <rPr>
        <b/>
        <i/>
        <sz val="8"/>
        <color indexed="10"/>
        <rFont val="Times New Roman"/>
        <family val="1"/>
      </rPr>
      <t>g</t>
    </r>
    <r>
      <rPr>
        <b/>
        <sz val="8"/>
        <color indexed="10"/>
        <rFont val="ＭＳ Ｐゴシック"/>
        <family val="3"/>
      </rPr>
      <t>(</t>
    </r>
    <r>
      <rPr>
        <b/>
        <i/>
        <sz val="8"/>
        <color indexed="10"/>
        <rFont val="ＭＳ Ｐゴシック"/>
        <family val="3"/>
      </rPr>
      <t>T</t>
    </r>
    <r>
      <rPr>
        <b/>
        <sz val="8"/>
        <color indexed="10"/>
        <rFont val="ＭＳ Ｐゴシック"/>
        <family val="3"/>
      </rPr>
      <t>m2)</t>
    </r>
  </si>
  <si>
    <r>
      <t xml:space="preserve">式(8.30)より </t>
    </r>
    <r>
      <rPr>
        <b/>
        <i/>
        <sz val="8"/>
        <color indexed="10"/>
        <rFont val="ＭＳ Ｐゴシック"/>
        <family val="3"/>
      </rPr>
      <t>T</t>
    </r>
    <r>
      <rPr>
        <b/>
        <sz val="8"/>
        <color indexed="10"/>
        <rFont val="ＭＳ Ｐゴシック"/>
        <family val="3"/>
      </rPr>
      <t>m4</t>
    </r>
    <r>
      <rPr>
        <b/>
        <sz val="8"/>
        <color indexed="10"/>
        <rFont val="ＭＳ Ｐゴシック"/>
        <family val="3"/>
      </rPr>
      <t>=</t>
    </r>
    <r>
      <rPr>
        <b/>
        <i/>
        <sz val="8"/>
        <color indexed="10"/>
        <rFont val="Times New Roman"/>
        <family val="1"/>
      </rPr>
      <t>f</t>
    </r>
    <r>
      <rPr>
        <b/>
        <sz val="8"/>
        <color indexed="10"/>
        <rFont val="Times New Roman"/>
        <family val="1"/>
      </rPr>
      <t>(</t>
    </r>
    <r>
      <rPr>
        <b/>
        <i/>
        <sz val="8"/>
        <color indexed="10"/>
        <rFont val="ＭＳ Ｐゴシック"/>
        <family val="3"/>
      </rPr>
      <t>T</t>
    </r>
    <r>
      <rPr>
        <b/>
        <sz val="8"/>
        <color indexed="10"/>
        <rFont val="ＭＳ Ｐゴシック"/>
        <family val="3"/>
      </rPr>
      <t>4</t>
    </r>
    <r>
      <rPr>
        <b/>
        <sz val="8"/>
        <color indexed="10"/>
        <rFont val="ＭＳ Ｐゴシック"/>
        <family val="3"/>
      </rPr>
      <t>)</t>
    </r>
  </si>
  <si>
    <r>
      <t>式(11.40)</t>
    </r>
    <r>
      <rPr>
        <b/>
        <sz val="8"/>
        <color indexed="12"/>
        <rFont val="ＭＳ Ｐゴシック"/>
        <family val="3"/>
      </rPr>
      <t>(注)</t>
    </r>
    <r>
      <rPr>
        <b/>
        <sz val="8"/>
        <color indexed="10"/>
        <rFont val="ＭＳ Ｐゴシック"/>
        <family val="3"/>
      </rPr>
      <t xml:space="preserve">より </t>
    </r>
    <r>
      <rPr>
        <b/>
        <i/>
        <sz val="8"/>
        <color indexed="10"/>
        <rFont val="ＭＳ Ｐゴシック"/>
        <family val="3"/>
      </rPr>
      <t>T</t>
    </r>
    <r>
      <rPr>
        <b/>
        <sz val="8"/>
        <color indexed="10"/>
        <rFont val="ＭＳ Ｐゴシック"/>
        <family val="3"/>
      </rPr>
      <t>m4</t>
    </r>
    <r>
      <rPr>
        <b/>
        <sz val="8"/>
        <color indexed="10"/>
        <rFont val="ＭＳ Ｐゴシック"/>
        <family val="3"/>
      </rPr>
      <t>=</t>
    </r>
    <r>
      <rPr>
        <b/>
        <i/>
        <sz val="8"/>
        <color indexed="10"/>
        <rFont val="Times New Roman"/>
        <family val="1"/>
      </rPr>
      <t>g</t>
    </r>
    <r>
      <rPr>
        <b/>
        <sz val="8"/>
        <color indexed="10"/>
        <rFont val="ＭＳ Ｐゴシック"/>
        <family val="3"/>
      </rPr>
      <t>(</t>
    </r>
    <r>
      <rPr>
        <b/>
        <i/>
        <sz val="8"/>
        <color indexed="10"/>
        <rFont val="ＭＳ Ｐゴシック"/>
        <family val="3"/>
      </rPr>
      <t>T</t>
    </r>
    <r>
      <rPr>
        <b/>
        <sz val="8"/>
        <color indexed="10"/>
        <rFont val="ＭＳ Ｐゴシック"/>
        <family val="3"/>
      </rPr>
      <t>4</t>
    </r>
    <r>
      <rPr>
        <b/>
        <sz val="8"/>
        <color indexed="10"/>
        <rFont val="ＭＳ Ｐゴシック"/>
        <family val="3"/>
      </rPr>
      <t>)</t>
    </r>
  </si>
  <si>
    <r>
      <t xml:space="preserve">が </t>
    </r>
    <r>
      <rPr>
        <b/>
        <sz val="10"/>
        <color indexed="12"/>
        <rFont val="ＭＳ Ｐゴシック"/>
        <family val="3"/>
      </rPr>
      <t>0</t>
    </r>
    <r>
      <rPr>
        <b/>
        <sz val="10"/>
        <rFont val="ＭＳ Ｐゴシック"/>
        <family val="3"/>
      </rPr>
      <t xml:space="preserve"> (</t>
    </r>
    <r>
      <rPr>
        <b/>
        <sz val="10"/>
        <color indexed="12"/>
        <rFont val="ＭＳ Ｐゴシック"/>
        <family val="3"/>
      </rPr>
      <t>ｾﾞﾛ</t>
    </r>
    <r>
      <rPr>
        <b/>
        <sz val="10"/>
        <rFont val="ＭＳ Ｐゴシック"/>
        <family val="3"/>
      </rPr>
      <t>) に近くなるまで</t>
    </r>
  </si>
  <si>
    <r>
      <rPr>
        <b/>
        <sz val="10"/>
        <color indexed="10"/>
        <rFont val="ＭＳ Ｐゴシック"/>
        <family val="3"/>
      </rPr>
      <t>[</t>
    </r>
    <r>
      <rPr>
        <b/>
        <sz val="10"/>
        <color indexed="10"/>
        <rFont val="ＭＳ Ｐゴシック"/>
        <family val="3"/>
      </rPr>
      <t xml:space="preserve">数式入力セル] </t>
    </r>
    <r>
      <rPr>
        <b/>
        <sz val="10"/>
        <rFont val="ＭＳ Ｐゴシック"/>
        <family val="3"/>
      </rPr>
      <t>に</t>
    </r>
    <r>
      <rPr>
        <b/>
        <sz val="10"/>
        <color indexed="12"/>
        <rFont val="ＭＳ Ｐゴシック"/>
        <family val="3"/>
      </rPr>
      <t xml:space="preserve"> </t>
    </r>
    <r>
      <rPr>
        <b/>
        <sz val="10"/>
        <color indexed="12"/>
        <rFont val="ＭＳ Ｐゴシック"/>
        <family val="3"/>
      </rPr>
      <t>T25</t>
    </r>
    <r>
      <rPr>
        <b/>
        <sz val="10"/>
        <color indexed="10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を指定する。</t>
    </r>
  </si>
  <si>
    <r>
      <rPr>
        <b/>
        <sz val="10"/>
        <color indexed="10"/>
        <rFont val="ＭＳ Ｐゴシック"/>
        <family val="3"/>
      </rPr>
      <t>[</t>
    </r>
    <r>
      <rPr>
        <b/>
        <sz val="10"/>
        <color indexed="10"/>
        <rFont val="ＭＳ Ｐゴシック"/>
        <family val="3"/>
      </rPr>
      <t xml:space="preserve">目標値] </t>
    </r>
    <r>
      <rPr>
        <b/>
        <sz val="10"/>
        <rFont val="ＭＳ Ｐゴシック"/>
        <family val="3"/>
      </rPr>
      <t>に</t>
    </r>
    <r>
      <rPr>
        <b/>
        <sz val="10"/>
        <color indexed="12"/>
        <rFont val="ＭＳ Ｐゴシック"/>
        <family val="3"/>
      </rPr>
      <t xml:space="preserve"> </t>
    </r>
    <r>
      <rPr>
        <b/>
        <sz val="10"/>
        <color indexed="12"/>
        <rFont val="ＭＳ Ｐゴシック"/>
        <family val="3"/>
      </rPr>
      <t>0</t>
    </r>
    <r>
      <rPr>
        <b/>
        <sz val="10"/>
        <color indexed="12"/>
        <rFont val="ＭＳ Ｐゴシック"/>
        <family val="3"/>
      </rPr>
      <t xml:space="preserve"> (ｾﾞﾛ) </t>
    </r>
    <r>
      <rPr>
        <b/>
        <sz val="10"/>
        <rFont val="ＭＳ Ｐゴシック"/>
        <family val="3"/>
      </rPr>
      <t>を代入する。</t>
    </r>
  </si>
  <si>
    <r>
      <rPr>
        <b/>
        <sz val="10"/>
        <color indexed="10"/>
        <rFont val="ＭＳ Ｐゴシック"/>
        <family val="3"/>
      </rPr>
      <t>[</t>
    </r>
    <r>
      <rPr>
        <b/>
        <sz val="10"/>
        <color indexed="10"/>
        <rFont val="ＭＳ Ｐゴシック"/>
        <family val="3"/>
      </rPr>
      <t xml:space="preserve">変化させるセル] </t>
    </r>
    <r>
      <rPr>
        <b/>
        <sz val="10"/>
        <rFont val="ＭＳ Ｐゴシック"/>
        <family val="3"/>
      </rPr>
      <t xml:space="preserve">に </t>
    </r>
    <r>
      <rPr>
        <b/>
        <sz val="10"/>
        <color indexed="12"/>
        <rFont val="ＭＳ Ｐゴシック"/>
        <family val="3"/>
      </rPr>
      <t>T10</t>
    </r>
    <r>
      <rPr>
        <b/>
        <sz val="10"/>
        <color indexed="10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を指定する</t>
    </r>
  </si>
  <si>
    <r>
      <t>が</t>
    </r>
    <r>
      <rPr>
        <b/>
        <sz val="10"/>
        <color indexed="12"/>
        <rFont val="ＭＳ Ｐゴシック"/>
        <family val="3"/>
      </rPr>
      <t xml:space="preserve"> 0</t>
    </r>
    <r>
      <rPr>
        <b/>
        <sz val="10"/>
        <rFont val="ＭＳ Ｐゴシック"/>
        <family val="3"/>
      </rPr>
      <t xml:space="preserve"> (</t>
    </r>
    <r>
      <rPr>
        <b/>
        <sz val="10"/>
        <color indexed="12"/>
        <rFont val="ＭＳ Ｐゴシック"/>
        <family val="3"/>
      </rPr>
      <t>ｾﾞﾛ</t>
    </r>
    <r>
      <rPr>
        <b/>
        <sz val="10"/>
        <rFont val="ＭＳ Ｐゴシック"/>
        <family val="3"/>
      </rPr>
      <t>) に近くなるまで</t>
    </r>
  </si>
  <si>
    <r>
      <rPr>
        <b/>
        <sz val="10"/>
        <color indexed="10"/>
        <rFont val="ＭＳ Ｐゴシック"/>
        <family val="3"/>
      </rPr>
      <t>[</t>
    </r>
    <r>
      <rPr>
        <b/>
        <sz val="10"/>
        <color indexed="10"/>
        <rFont val="ＭＳ Ｐゴシック"/>
        <family val="3"/>
      </rPr>
      <t xml:space="preserve">数式入力セル] </t>
    </r>
    <r>
      <rPr>
        <b/>
        <sz val="10"/>
        <rFont val="ＭＳ Ｐゴシック"/>
        <family val="3"/>
      </rPr>
      <t>に</t>
    </r>
    <r>
      <rPr>
        <b/>
        <sz val="10"/>
        <color indexed="12"/>
        <rFont val="ＭＳ Ｐゴシック"/>
        <family val="3"/>
      </rPr>
      <t xml:space="preserve"> </t>
    </r>
    <r>
      <rPr>
        <b/>
        <sz val="10"/>
        <color indexed="12"/>
        <rFont val="ＭＳ Ｐゴシック"/>
        <family val="3"/>
      </rPr>
      <t>J25</t>
    </r>
    <r>
      <rPr>
        <b/>
        <sz val="10"/>
        <color indexed="10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を指定する。</t>
    </r>
  </si>
  <si>
    <r>
      <rPr>
        <b/>
        <sz val="10"/>
        <color indexed="10"/>
        <rFont val="ＭＳ Ｐゴシック"/>
        <family val="3"/>
      </rPr>
      <t>[</t>
    </r>
    <r>
      <rPr>
        <b/>
        <sz val="10"/>
        <color indexed="10"/>
        <rFont val="ＭＳ Ｐゴシック"/>
        <family val="3"/>
      </rPr>
      <t xml:space="preserve">変化させるセル] </t>
    </r>
    <r>
      <rPr>
        <b/>
        <sz val="10"/>
        <rFont val="ＭＳ Ｐゴシック"/>
        <family val="3"/>
      </rPr>
      <t xml:space="preserve">に </t>
    </r>
    <r>
      <rPr>
        <b/>
        <sz val="10"/>
        <color indexed="12"/>
        <rFont val="ＭＳ Ｐゴシック"/>
        <family val="3"/>
      </rPr>
      <t>J17</t>
    </r>
    <r>
      <rPr>
        <b/>
        <sz val="10"/>
        <color indexed="10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を指定する。</t>
    </r>
  </si>
  <si>
    <t>②</t>
  </si>
  <si>
    <t>③</t>
  </si>
  <si>
    <t xml:space="preserve">比熱 [J/(kg･K)]  </t>
  </si>
  <si>
    <r>
      <t>比熱</t>
    </r>
    <r>
      <rPr>
        <sz val="8"/>
        <rFont val="ＭＳ Ｐゴシック"/>
        <family val="3"/>
      </rPr>
      <t xml:space="preserve"> [J/(kg･K)]  </t>
    </r>
  </si>
  <si>
    <t>湿り材料</t>
  </si>
  <si>
    <r>
      <rPr>
        <b/>
        <i/>
        <sz val="9"/>
        <rFont val="ＭＳ Ｐゴシック"/>
        <family val="3"/>
      </rPr>
      <t>H</t>
    </r>
    <r>
      <rPr>
        <b/>
        <sz val="9"/>
        <rFont val="ＭＳ Ｐゴシック"/>
        <family val="3"/>
      </rPr>
      <t>4</t>
    </r>
  </si>
  <si>
    <r>
      <rPr>
        <b/>
        <i/>
        <sz val="9"/>
        <rFont val="ＭＳ Ｐゴシック"/>
        <family val="3"/>
      </rPr>
      <t>H</t>
    </r>
    <r>
      <rPr>
        <b/>
        <sz val="9"/>
        <rFont val="ＭＳ Ｐゴシック"/>
        <family val="3"/>
      </rPr>
      <t>3</t>
    </r>
  </si>
  <si>
    <r>
      <rPr>
        <b/>
        <i/>
        <sz val="9"/>
        <rFont val="ＭＳ Ｐゴシック"/>
        <family val="3"/>
      </rPr>
      <t>T</t>
    </r>
    <r>
      <rPr>
        <b/>
        <sz val="9"/>
        <rFont val="ＭＳ Ｐゴシック"/>
        <family val="3"/>
      </rPr>
      <t>3</t>
    </r>
  </si>
  <si>
    <t>連続式　並流型　熱風乾燥機の設計</t>
  </si>
  <si>
    <t>110104_連・並・熱風乾燥機の設計X_WS_080829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</si>
</sst>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0_ "/>
    <numFmt numFmtId="179" formatCode="0_);[Red]\(0\)"/>
    <numFmt numFmtId="180" formatCode="0.00000_ "/>
    <numFmt numFmtId="181" formatCode="0.00_);[Red]\(0.00\)"/>
    <numFmt numFmtId="182" formatCode="0.000_);[Red]\(0.000\)"/>
    <numFmt numFmtId="183" formatCode="0.00000_);[Red]\(0.00000\)"/>
    <numFmt numFmtId="184" formatCode="0.000_ "/>
    <numFmt numFmtId="185" formatCode="0.0_);[Red]\(0.0\)"/>
    <numFmt numFmtId="186" formatCode="0.0000_ "/>
    <numFmt numFmtId="187" formatCode="0.0_ "/>
    <numFmt numFmtId="188" formatCode="0.000_ ;[Red]\-0.000\ "/>
    <numFmt numFmtId="189" formatCode="0.0_ ;[Red]\-0.0\ "/>
    <numFmt numFmtId="190" formatCode="0.0000_);[Red]\(0.0000\)"/>
    <numFmt numFmtId="191" formatCode="0.00_ ;[Red]\-0.00\ "/>
    <numFmt numFmtId="192" formatCode="0.000E+00"/>
    <numFmt numFmtId="193" formatCode="0_ ;[Red]\-0\ "/>
    <numFmt numFmtId="194" formatCode="0.0E+00"/>
    <numFmt numFmtId="195" formatCode="0.0000E+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10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12"/>
      <name val="ＭＳ Ｐゴシック"/>
      <family val="3"/>
    </font>
    <font>
      <b/>
      <i/>
      <sz val="9"/>
      <name val="ＭＳ Ｐゴシック"/>
      <family val="3"/>
    </font>
    <font>
      <b/>
      <i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i/>
      <sz val="9"/>
      <color indexed="12"/>
      <name val="ＭＳ Ｐゴシック"/>
      <family val="3"/>
    </font>
    <font>
      <sz val="9"/>
      <color indexed="12"/>
      <name val="ＭＳ Ｐゴシック"/>
      <family val="3"/>
    </font>
    <font>
      <sz val="8"/>
      <name val="ＭＳ Ｐゴシック"/>
      <family val="3"/>
    </font>
    <font>
      <b/>
      <sz val="8"/>
      <color indexed="10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name val="ＭＳ Ｐゴシック"/>
      <family val="3"/>
    </font>
    <font>
      <b/>
      <sz val="9"/>
      <color indexed="17"/>
      <name val="ＭＳ Ｐゴシック"/>
      <family val="3"/>
    </font>
    <font>
      <b/>
      <sz val="9"/>
      <color indexed="16"/>
      <name val="ＭＳ Ｐゴシック"/>
      <family val="3"/>
    </font>
    <font>
      <sz val="8"/>
      <color indexed="10"/>
      <name val="ＭＳ Ｐゴシック"/>
      <family val="3"/>
    </font>
    <font>
      <sz val="10.75"/>
      <color indexed="8"/>
      <name val="ＭＳ Ｐゴシック"/>
      <family val="3"/>
    </font>
    <font>
      <sz val="8"/>
      <color indexed="8"/>
      <name val="ＭＳ Ｐゴシック"/>
      <family val="3"/>
    </font>
    <font>
      <sz val="8.25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name val="ＭＳ 明朝"/>
      <family val="1"/>
    </font>
    <font>
      <b/>
      <sz val="10"/>
      <color indexed="56"/>
      <name val="ＭＳ 明朝"/>
      <family val="1"/>
    </font>
    <font>
      <b/>
      <i/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10"/>
      <name val="ＭＳ 明朝"/>
      <family val="1"/>
    </font>
    <font>
      <b/>
      <i/>
      <sz val="10"/>
      <color indexed="10"/>
      <name val="Times New Roman"/>
      <family val="1"/>
    </font>
    <font>
      <vertAlign val="subscript"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ＭＳ Ｐゴシック"/>
      <family val="3"/>
    </font>
    <font>
      <b/>
      <i/>
      <sz val="10"/>
      <name val="ＭＳ Ｐゴシック"/>
      <family val="3"/>
    </font>
    <font>
      <b/>
      <i/>
      <sz val="8"/>
      <name val="ＭＳ Ｐゴシック"/>
      <family val="3"/>
    </font>
    <font>
      <b/>
      <i/>
      <sz val="10"/>
      <color indexed="10"/>
      <name val="ＭＳ Ｐゴシック"/>
      <family val="3"/>
    </font>
    <font>
      <b/>
      <i/>
      <sz val="10"/>
      <color indexed="16"/>
      <name val="ＭＳ Ｐゴシック"/>
      <family val="3"/>
    </font>
    <font>
      <b/>
      <i/>
      <sz val="10"/>
      <color indexed="12"/>
      <name val="ＭＳ Ｐゴシック"/>
      <family val="3"/>
    </font>
    <font>
      <b/>
      <i/>
      <sz val="10"/>
      <color indexed="17"/>
      <name val="ＭＳ Ｐゴシック"/>
      <family val="3"/>
    </font>
    <font>
      <b/>
      <i/>
      <sz val="9"/>
      <color indexed="10"/>
      <name val="Times New Roman"/>
      <family val="1"/>
    </font>
    <font>
      <b/>
      <i/>
      <sz val="8"/>
      <color indexed="10"/>
      <name val="ＭＳ Ｐゴシック"/>
      <family val="3"/>
    </font>
    <font>
      <b/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i/>
      <sz val="9"/>
      <name val="ＭＳ Ｐゴシック"/>
      <family val="3"/>
    </font>
    <font>
      <b/>
      <sz val="8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62"/>
      <name val="ＭＳ Ｐゴシック"/>
      <family val="3"/>
    </font>
    <font>
      <i/>
      <sz val="10.75"/>
      <color indexed="8"/>
      <name val="ＭＳ Ｐゴシック"/>
      <family val="3"/>
    </font>
    <font>
      <sz val="9"/>
      <color indexed="8"/>
      <name val="ＭＳ Ｐゴシック"/>
      <family val="3"/>
    </font>
    <font>
      <sz val="9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b/>
      <sz val="8"/>
      <color rgb="FF0000FF"/>
      <name val="ＭＳ Ｐゴシック"/>
      <family val="3"/>
    </font>
    <font>
      <b/>
      <sz val="10"/>
      <color rgb="FF0000FF"/>
      <name val="ＭＳ Ｐゴシック"/>
      <family val="3"/>
    </font>
    <font>
      <b/>
      <sz val="8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9"/>
      <color rgb="FF0000FF"/>
      <name val="ＭＳ Ｐゴシック"/>
      <family val="3"/>
    </font>
    <font>
      <b/>
      <sz val="9"/>
      <color rgb="FF3333CC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1" applyNumberFormat="0" applyAlignment="0" applyProtection="0"/>
    <xf numFmtId="0" fontId="8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1" fillId="0" borderId="3" applyNumberFormat="0" applyFill="0" applyAlignment="0" applyProtection="0"/>
    <xf numFmtId="0" fontId="82" fillId="29" borderId="0" applyNumberFormat="0" applyBorder="0" applyAlignment="0" applyProtection="0"/>
    <xf numFmtId="0" fontId="83" fillId="30" borderId="4" applyNumberFormat="0" applyAlignment="0" applyProtection="0"/>
    <xf numFmtId="0" fontId="8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30" borderId="9" applyNumberFormat="0" applyAlignment="0" applyProtection="0"/>
    <xf numFmtId="0" fontId="9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1" fillId="31" borderId="4" applyNumberFormat="0" applyAlignment="0" applyProtection="0"/>
    <xf numFmtId="0" fontId="92" fillId="32" borderId="0" applyNumberFormat="0" applyBorder="0" applyAlignment="0" applyProtection="0"/>
  </cellStyleXfs>
  <cellXfs count="29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1" fontId="9" fillId="0" borderId="0" xfId="0" applyNumberFormat="1" applyFont="1" applyBorder="1" applyAlignment="1">
      <alignment horizontal="center" vertical="center"/>
    </xf>
    <xf numFmtId="188" fontId="9" fillId="0" borderId="0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center" vertical="center"/>
    </xf>
    <xf numFmtId="187" fontId="9" fillId="0" borderId="0" xfId="0" applyNumberFormat="1" applyFont="1" applyBorder="1" applyAlignment="1">
      <alignment horizontal="center" vertical="center"/>
    </xf>
    <xf numFmtId="184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79" fontId="12" fillId="0" borderId="13" xfId="0" applyNumberFormat="1" applyFont="1" applyBorder="1" applyAlignment="1">
      <alignment vertical="center"/>
    </xf>
    <xf numFmtId="176" fontId="13" fillId="0" borderId="14" xfId="0" applyNumberFormat="1" applyFont="1" applyBorder="1" applyAlignment="1">
      <alignment vertical="center"/>
    </xf>
    <xf numFmtId="180" fontId="14" fillId="0" borderId="14" xfId="0" applyNumberFormat="1" applyFont="1" applyBorder="1" applyAlignment="1">
      <alignment vertical="center"/>
    </xf>
    <xf numFmtId="179" fontId="8" fillId="0" borderId="13" xfId="0" applyNumberFormat="1" applyFont="1" applyBorder="1" applyAlignment="1">
      <alignment vertical="center"/>
    </xf>
    <xf numFmtId="176" fontId="17" fillId="0" borderId="14" xfId="0" applyNumberFormat="1" applyFont="1" applyBorder="1" applyAlignment="1">
      <alignment vertical="center"/>
    </xf>
    <xf numFmtId="180" fontId="19" fillId="0" borderId="14" xfId="0" applyNumberFormat="1" applyFont="1" applyBorder="1" applyAlignment="1">
      <alignment vertical="center"/>
    </xf>
    <xf numFmtId="49" fontId="8" fillId="0" borderId="14" xfId="0" applyNumberFormat="1" applyFont="1" applyBorder="1" applyAlignment="1" quotePrefix="1">
      <alignment horizontal="center" vertical="center"/>
    </xf>
    <xf numFmtId="179" fontId="12" fillId="0" borderId="0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 quotePrefix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81" fontId="8" fillId="0" borderId="0" xfId="0" applyNumberFormat="1" applyFont="1" applyBorder="1" applyAlignment="1">
      <alignment vertical="center"/>
    </xf>
    <xf numFmtId="176" fontId="17" fillId="0" borderId="0" xfId="0" applyNumberFormat="1" applyFont="1" applyBorder="1" applyAlignment="1">
      <alignment vertical="center"/>
    </xf>
    <xf numFmtId="181" fontId="19" fillId="0" borderId="0" xfId="0" applyNumberFormat="1" applyFont="1" applyBorder="1" applyAlignment="1">
      <alignment vertical="center"/>
    </xf>
    <xf numFmtId="183" fontId="8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181" fontId="15" fillId="0" borderId="10" xfId="0" applyNumberFormat="1" applyFont="1" applyBorder="1" applyAlignment="1">
      <alignment horizontal="center" vertical="center"/>
    </xf>
    <xf numFmtId="176" fontId="18" fillId="0" borderId="17" xfId="0" applyNumberFormat="1" applyFont="1" applyBorder="1" applyAlignment="1">
      <alignment horizontal="center" vertical="center"/>
    </xf>
    <xf numFmtId="181" fontId="15" fillId="0" borderId="18" xfId="0" applyNumberFormat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center" vertical="center"/>
    </xf>
    <xf numFmtId="181" fontId="15" fillId="0" borderId="20" xfId="0" applyNumberFormat="1" applyFont="1" applyBorder="1" applyAlignment="1">
      <alignment horizontal="center" vertical="center"/>
    </xf>
    <xf numFmtId="181" fontId="15" fillId="0" borderId="21" xfId="0" applyNumberFormat="1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76" fontId="17" fillId="0" borderId="0" xfId="0" applyNumberFormat="1" applyFont="1" applyBorder="1" applyAlignment="1">
      <alignment horizontal="center" vertical="center"/>
    </xf>
    <xf numFmtId="181" fontId="19" fillId="0" borderId="0" xfId="0" applyNumberFormat="1" applyFont="1" applyBorder="1" applyAlignment="1">
      <alignment horizontal="center" vertical="center"/>
    </xf>
    <xf numFmtId="183" fontId="8" fillId="0" borderId="0" xfId="0" applyNumberFormat="1" applyFont="1" applyBorder="1" applyAlignment="1">
      <alignment horizontal="center" vertical="center"/>
    </xf>
    <xf numFmtId="179" fontId="12" fillId="0" borderId="12" xfId="0" applyNumberFormat="1" applyFont="1" applyBorder="1" applyAlignment="1">
      <alignment horizontal="center" vertical="center"/>
    </xf>
    <xf numFmtId="179" fontId="12" fillId="0" borderId="22" xfId="0" applyNumberFormat="1" applyFont="1" applyBorder="1" applyAlignment="1">
      <alignment horizontal="center" vertical="center"/>
    </xf>
    <xf numFmtId="179" fontId="12" fillId="0" borderId="23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1" fontId="13" fillId="0" borderId="12" xfId="0" applyNumberFormat="1" applyFont="1" applyBorder="1" applyAlignment="1">
      <alignment horizontal="center" vertical="center"/>
    </xf>
    <xf numFmtId="180" fontId="24" fillId="0" borderId="12" xfId="0" applyNumberFormat="1" applyFont="1" applyBorder="1" applyAlignment="1">
      <alignment horizontal="center" vertical="center"/>
    </xf>
    <xf numFmtId="184" fontId="12" fillId="0" borderId="12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vertical="center"/>
    </xf>
    <xf numFmtId="181" fontId="14" fillId="0" borderId="12" xfId="0" applyNumberFormat="1" applyFont="1" applyBorder="1" applyAlignment="1">
      <alignment horizontal="center" vertical="center"/>
    </xf>
    <xf numFmtId="188" fontId="25" fillId="0" borderId="12" xfId="0" applyNumberFormat="1" applyFont="1" applyBorder="1" applyAlignment="1">
      <alignment horizontal="center" vertical="center"/>
    </xf>
    <xf numFmtId="187" fontId="12" fillId="0" borderId="12" xfId="0" applyNumberFormat="1" applyFont="1" applyBorder="1" applyAlignment="1">
      <alignment horizontal="center" vertical="center"/>
    </xf>
    <xf numFmtId="187" fontId="0" fillId="0" borderId="0" xfId="0" applyNumberFormat="1" applyAlignment="1">
      <alignment vertical="center"/>
    </xf>
    <xf numFmtId="187" fontId="7" fillId="0" borderId="0" xfId="0" applyNumberFormat="1" applyFont="1" applyAlignment="1">
      <alignment horizontal="center" vertical="center"/>
    </xf>
    <xf numFmtId="182" fontId="8" fillId="0" borderId="0" xfId="0" applyNumberFormat="1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76" fontId="12" fillId="0" borderId="2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84" fontId="8" fillId="0" borderId="0" xfId="0" applyNumberFormat="1" applyFont="1" applyAlignment="1">
      <alignment horizontal="center" vertical="center"/>
    </xf>
    <xf numFmtId="188" fontId="8" fillId="0" borderId="0" xfId="0" applyNumberFormat="1" applyFont="1" applyAlignment="1">
      <alignment horizontal="center" vertical="center"/>
    </xf>
    <xf numFmtId="192" fontId="8" fillId="0" borderId="0" xfId="0" applyNumberFormat="1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92" fontId="8" fillId="0" borderId="0" xfId="0" applyNumberFormat="1" applyFont="1" applyAlignment="1">
      <alignment vertical="center"/>
    </xf>
    <xf numFmtId="181" fontId="12" fillId="0" borderId="10" xfId="0" applyNumberFormat="1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87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81" fontId="23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92" fontId="8" fillId="0" borderId="0" xfId="0" applyNumberFormat="1" applyFont="1" applyBorder="1" applyAlignment="1">
      <alignment vertical="center"/>
    </xf>
    <xf numFmtId="188" fontId="8" fillId="0" borderId="0" xfId="0" applyNumberFormat="1" applyFont="1" applyBorder="1" applyAlignment="1">
      <alignment horizontal="center" vertical="center"/>
    </xf>
    <xf numFmtId="192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0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0" fontId="3" fillId="0" borderId="0" xfId="0" applyNumberFormat="1" applyFont="1" applyBorder="1" applyAlignment="1">
      <alignment horizontal="left" vertical="center"/>
    </xf>
    <xf numFmtId="184" fontId="12" fillId="33" borderId="10" xfId="0" applyNumberFormat="1" applyFont="1" applyFill="1" applyBorder="1" applyAlignment="1">
      <alignment horizontal="center" vertical="center"/>
    </xf>
    <xf numFmtId="187" fontId="12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7" fontId="2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181" fontId="23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3" fontId="0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horizontal="center" vertical="center"/>
    </xf>
    <xf numFmtId="188" fontId="8" fillId="0" borderId="0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center" vertical="center"/>
    </xf>
    <xf numFmtId="188" fontId="9" fillId="0" borderId="0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/>
    </xf>
    <xf numFmtId="190" fontId="9" fillId="0" borderId="0" xfId="0" applyNumberFormat="1" applyFont="1" applyFill="1" applyBorder="1" applyAlignment="1">
      <alignment horizontal="center" vertical="center"/>
    </xf>
    <xf numFmtId="189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center" vertical="center"/>
    </xf>
    <xf numFmtId="184" fontId="17" fillId="0" borderId="0" xfId="0" applyNumberFormat="1" applyFont="1" applyFill="1" applyBorder="1" applyAlignment="1">
      <alignment horizontal="center" vertical="center"/>
    </xf>
    <xf numFmtId="192" fontId="8" fillId="0" borderId="0" xfId="0" applyNumberFormat="1" applyFont="1" applyFill="1" applyBorder="1" applyAlignment="1">
      <alignment vertical="center"/>
    </xf>
    <xf numFmtId="19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90" fontId="9" fillId="0" borderId="0" xfId="0" applyNumberFormat="1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0" fillId="0" borderId="25" xfId="0" applyBorder="1" applyAlignment="1">
      <alignment vertical="center"/>
    </xf>
    <xf numFmtId="179" fontId="12" fillId="34" borderId="16" xfId="0" applyNumberFormat="1" applyFont="1" applyFill="1" applyBorder="1" applyAlignment="1">
      <alignment horizontal="center" vertical="center"/>
    </xf>
    <xf numFmtId="180" fontId="12" fillId="35" borderId="14" xfId="0" applyNumberFormat="1" applyFont="1" applyFill="1" applyBorder="1" applyAlignment="1">
      <alignment horizontal="center" vertical="center"/>
    </xf>
    <xf numFmtId="179" fontId="12" fillId="36" borderId="27" xfId="0" applyNumberFormat="1" applyFont="1" applyFill="1" applyBorder="1" applyAlignment="1">
      <alignment horizontal="center" vertical="center"/>
    </xf>
    <xf numFmtId="180" fontId="12" fillId="35" borderId="28" xfId="0" applyNumberFormat="1" applyFont="1" applyFill="1" applyBorder="1" applyAlignment="1">
      <alignment horizontal="center" vertical="center"/>
    </xf>
    <xf numFmtId="179" fontId="12" fillId="36" borderId="24" xfId="0" applyNumberFormat="1" applyFont="1" applyFill="1" applyBorder="1" applyAlignment="1">
      <alignment horizontal="center" vertical="center"/>
    </xf>
    <xf numFmtId="180" fontId="12" fillId="35" borderId="11" xfId="0" applyNumberFormat="1" applyFont="1" applyFill="1" applyBorder="1" applyAlignment="1">
      <alignment horizontal="center" vertical="center"/>
    </xf>
    <xf numFmtId="179" fontId="12" fillId="36" borderId="29" xfId="0" applyNumberFormat="1" applyFont="1" applyFill="1" applyBorder="1" applyAlignment="1">
      <alignment horizontal="center" vertical="center"/>
    </xf>
    <xf numFmtId="179" fontId="12" fillId="0" borderId="30" xfId="0" applyNumberFormat="1" applyFont="1" applyBorder="1" applyAlignment="1">
      <alignment horizontal="center" vertical="center"/>
    </xf>
    <xf numFmtId="178" fontId="12" fillId="0" borderId="15" xfId="0" applyNumberFormat="1" applyFont="1" applyBorder="1" applyAlignment="1">
      <alignment horizontal="center" vertical="center"/>
    </xf>
    <xf numFmtId="178" fontId="12" fillId="0" borderId="31" xfId="0" applyNumberFormat="1" applyFont="1" applyBorder="1" applyAlignment="1">
      <alignment horizontal="center" vertical="center"/>
    </xf>
    <xf numFmtId="178" fontId="12" fillId="0" borderId="16" xfId="0" applyNumberFormat="1" applyFont="1" applyBorder="1" applyAlignment="1">
      <alignment horizontal="center" vertical="center"/>
    </xf>
    <xf numFmtId="186" fontId="12" fillId="35" borderId="28" xfId="0" applyNumberFormat="1" applyFont="1" applyFill="1" applyBorder="1" applyAlignment="1">
      <alignment horizontal="center" vertical="center"/>
    </xf>
    <xf numFmtId="186" fontId="12" fillId="35" borderId="11" xfId="0" applyNumberFormat="1" applyFont="1" applyFill="1" applyBorder="1" applyAlignment="1">
      <alignment horizontal="center" vertical="center"/>
    </xf>
    <xf numFmtId="186" fontId="12" fillId="35" borderId="14" xfId="0" applyNumberFormat="1" applyFont="1" applyFill="1" applyBorder="1" applyAlignment="1">
      <alignment horizontal="center" vertical="center"/>
    </xf>
    <xf numFmtId="186" fontId="12" fillId="35" borderId="12" xfId="0" applyNumberFormat="1" applyFont="1" applyFill="1" applyBorder="1" applyAlignment="1">
      <alignment horizontal="center" vertical="center"/>
    </xf>
    <xf numFmtId="186" fontId="12" fillId="35" borderId="13" xfId="0" applyNumberFormat="1" applyFont="1" applyFill="1" applyBorder="1" applyAlignment="1">
      <alignment horizontal="center" vertical="center"/>
    </xf>
    <xf numFmtId="183" fontId="12" fillId="0" borderId="0" xfId="0" applyNumberFormat="1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3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187" fontId="12" fillId="0" borderId="10" xfId="0" applyNumberFormat="1" applyFont="1" applyFill="1" applyBorder="1" applyAlignment="1">
      <alignment horizontal="center" vertical="center"/>
    </xf>
    <xf numFmtId="11" fontId="43" fillId="0" borderId="10" xfId="0" applyNumberFormat="1" applyFont="1" applyFill="1" applyBorder="1" applyAlignment="1">
      <alignment horizontal="center" vertical="center"/>
    </xf>
    <xf numFmtId="181" fontId="46" fillId="0" borderId="16" xfId="0" applyNumberFormat="1" applyFont="1" applyBorder="1" applyAlignment="1">
      <alignment horizontal="center" vertical="center"/>
    </xf>
    <xf numFmtId="188" fontId="47" fillId="0" borderId="16" xfId="0" applyNumberFormat="1" applyFont="1" applyFill="1" applyBorder="1" applyAlignment="1">
      <alignment horizontal="center" vertical="center"/>
    </xf>
    <xf numFmtId="181" fontId="48" fillId="0" borderId="16" xfId="0" applyNumberFormat="1" applyFont="1" applyBorder="1" applyAlignment="1">
      <alignment horizontal="center" vertical="center"/>
    </xf>
    <xf numFmtId="180" fontId="49" fillId="0" borderId="16" xfId="0" applyNumberFormat="1" applyFont="1" applyBorder="1" applyAlignment="1">
      <alignment horizontal="center" vertical="center"/>
    </xf>
    <xf numFmtId="187" fontId="44" fillId="0" borderId="16" xfId="0" applyNumberFormat="1" applyFont="1" applyBorder="1" applyAlignment="1">
      <alignment horizontal="center" vertical="center"/>
    </xf>
    <xf numFmtId="184" fontId="44" fillId="0" borderId="16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183" fontId="12" fillId="0" borderId="0" xfId="0" applyNumberFormat="1" applyFont="1" applyFill="1" applyBorder="1" applyAlignment="1">
      <alignment vertical="center"/>
    </xf>
    <xf numFmtId="184" fontId="12" fillId="0" borderId="1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vertical="center"/>
    </xf>
    <xf numFmtId="194" fontId="95" fillId="0" borderId="0" xfId="0" applyNumberFormat="1" applyFont="1" applyFill="1" applyBorder="1" applyAlignment="1">
      <alignment horizontal="center" vertical="center"/>
    </xf>
    <xf numFmtId="0" fontId="96" fillId="0" borderId="0" xfId="0" applyFont="1" applyAlignment="1" quotePrefix="1">
      <alignment vertical="center"/>
    </xf>
    <xf numFmtId="0" fontId="96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84" fontId="43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78" fontId="12" fillId="0" borderId="10" xfId="0" applyNumberFormat="1" applyFont="1" applyBorder="1" applyAlignment="1">
      <alignment horizontal="center" vertical="center"/>
    </xf>
    <xf numFmtId="179" fontId="12" fillId="0" borderId="10" xfId="0" applyNumberFormat="1" applyFont="1" applyBorder="1" applyAlignment="1">
      <alignment horizontal="center" vertical="center"/>
    </xf>
    <xf numFmtId="181" fontId="14" fillId="0" borderId="10" xfId="0" applyNumberFormat="1" applyFont="1" applyBorder="1" applyAlignment="1">
      <alignment horizontal="center" vertical="center"/>
    </xf>
    <xf numFmtId="181" fontId="14" fillId="0" borderId="10" xfId="0" applyNumberFormat="1" applyFont="1" applyFill="1" applyBorder="1" applyAlignment="1">
      <alignment horizontal="center" vertical="center"/>
    </xf>
    <xf numFmtId="182" fontId="24" fillId="0" borderId="10" xfId="0" applyNumberFormat="1" applyFont="1" applyBorder="1" applyAlignment="1">
      <alignment horizontal="center" vertical="center"/>
    </xf>
    <xf numFmtId="187" fontId="12" fillId="33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11" fontId="43" fillId="0" borderId="0" xfId="0" applyNumberFormat="1" applyFont="1" applyFill="1" applyBorder="1" applyAlignment="1">
      <alignment horizontal="center" vertical="center"/>
    </xf>
    <xf numFmtId="187" fontId="8" fillId="0" borderId="0" xfId="0" applyNumberFormat="1" applyFont="1" applyBorder="1" applyAlignment="1">
      <alignment vertical="center"/>
    </xf>
    <xf numFmtId="182" fontId="12" fillId="0" borderId="10" xfId="0" applyNumberFormat="1" applyFont="1" applyBorder="1" applyAlignment="1">
      <alignment horizontal="center" vertical="center"/>
    </xf>
    <xf numFmtId="181" fontId="12" fillId="3" borderId="10" xfId="0" applyNumberFormat="1" applyFont="1" applyFill="1" applyBorder="1" applyAlignment="1">
      <alignment horizontal="center" vertical="center"/>
    </xf>
    <xf numFmtId="176" fontId="12" fillId="33" borderId="1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7" fillId="0" borderId="32" xfId="0" applyFont="1" applyBorder="1" applyAlignment="1">
      <alignment vertical="center"/>
    </xf>
    <xf numFmtId="187" fontId="21" fillId="0" borderId="32" xfId="0" applyNumberFormat="1" applyFont="1" applyBorder="1" applyAlignment="1">
      <alignment vertical="center"/>
    </xf>
    <xf numFmtId="0" fontId="0" fillId="9" borderId="10" xfId="0" applyFill="1" applyBorder="1" applyAlignment="1">
      <alignment horizontal="center" vertical="center"/>
    </xf>
    <xf numFmtId="0" fontId="12" fillId="33" borderId="17" xfId="0" applyFont="1" applyFill="1" applyBorder="1" applyAlignment="1">
      <alignment vertical="center"/>
    </xf>
    <xf numFmtId="181" fontId="13" fillId="0" borderId="10" xfId="0" applyNumberFormat="1" applyFont="1" applyBorder="1" applyAlignment="1">
      <alignment horizontal="center" vertical="center"/>
    </xf>
    <xf numFmtId="181" fontId="13" fillId="0" borderId="10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84" fontId="12" fillId="0" borderId="16" xfId="0" applyNumberFormat="1" applyFont="1" applyFill="1" applyBorder="1" applyAlignment="1">
      <alignment horizontal="center" vertical="center"/>
    </xf>
    <xf numFmtId="176" fontId="12" fillId="9" borderId="26" xfId="0" applyNumberFormat="1" applyFont="1" applyFill="1" applyBorder="1" applyAlignment="1">
      <alignment horizontal="center" vertical="center"/>
    </xf>
    <xf numFmtId="194" fontId="43" fillId="37" borderId="26" xfId="0" applyNumberFormat="1" applyFont="1" applyFill="1" applyBorder="1" applyAlignment="1">
      <alignment vertical="center"/>
    </xf>
    <xf numFmtId="176" fontId="13" fillId="0" borderId="10" xfId="0" applyNumberFormat="1" applyFont="1" applyBorder="1" applyAlignment="1">
      <alignment horizontal="center" vertical="center"/>
    </xf>
    <xf numFmtId="176" fontId="94" fillId="0" borderId="33" xfId="0" applyNumberFormat="1" applyFont="1" applyBorder="1" applyAlignment="1">
      <alignment horizontal="center" vertical="center"/>
    </xf>
    <xf numFmtId="184" fontId="12" fillId="33" borderId="16" xfId="0" applyNumberFormat="1" applyFont="1" applyFill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81" fontId="94" fillId="0" borderId="10" xfId="0" applyNumberFormat="1" applyFont="1" applyBorder="1" applyAlignment="1">
      <alignment horizontal="center" vertical="center"/>
    </xf>
    <xf numFmtId="181" fontId="13" fillId="0" borderId="33" xfId="0" applyNumberFormat="1" applyFont="1" applyBorder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87" fontId="17" fillId="0" borderId="34" xfId="0" applyNumberFormat="1" applyFont="1" applyBorder="1" applyAlignment="1">
      <alignment horizontal="center" vertical="center"/>
    </xf>
    <xf numFmtId="0" fontId="96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187" fontId="8" fillId="0" borderId="17" xfId="0" applyNumberFormat="1" applyFont="1" applyBorder="1" applyAlignment="1">
      <alignment horizontal="left" vertical="center"/>
    </xf>
    <xf numFmtId="187" fontId="8" fillId="0" borderId="20" xfId="0" applyNumberFormat="1" applyFont="1" applyBorder="1" applyAlignment="1">
      <alignment horizontal="left" vertical="center"/>
    </xf>
    <xf numFmtId="0" fontId="96" fillId="0" borderId="0" xfId="0" applyFont="1" applyAlignment="1">
      <alignment horizontal="left" vertical="center"/>
    </xf>
    <xf numFmtId="0" fontId="96" fillId="0" borderId="0" xfId="0" applyFont="1" applyAlignment="1" quotePrefix="1">
      <alignment horizontal="left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87" fontId="8" fillId="0" borderId="34" xfId="0" applyNumberFormat="1" applyFont="1" applyBorder="1" applyAlignment="1">
      <alignment horizontal="left" vertical="center"/>
    </xf>
    <xf numFmtId="187" fontId="20" fillId="0" borderId="17" xfId="0" applyNumberFormat="1" applyFont="1" applyBorder="1" applyAlignment="1">
      <alignment horizontal="left" vertical="center"/>
    </xf>
    <xf numFmtId="187" fontId="20" fillId="0" borderId="20" xfId="0" applyNumberFormat="1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187" fontId="8" fillId="0" borderId="25" xfId="0" applyNumberFormat="1" applyFont="1" applyBorder="1" applyAlignment="1">
      <alignment horizontal="left" vertical="center"/>
    </xf>
    <xf numFmtId="187" fontId="8" fillId="0" borderId="17" xfId="0" applyNumberFormat="1" applyFont="1" applyBorder="1" applyAlignment="1">
      <alignment vertical="center"/>
    </xf>
    <xf numFmtId="187" fontId="8" fillId="0" borderId="20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3" fillId="38" borderId="17" xfId="0" applyFont="1" applyFill="1" applyBorder="1" applyAlignment="1">
      <alignment horizontal="center" vertical="center"/>
    </xf>
    <xf numFmtId="0" fontId="23" fillId="38" borderId="34" xfId="0" applyFont="1" applyFill="1" applyBorder="1" applyAlignment="1">
      <alignment horizontal="center" vertical="center"/>
    </xf>
    <xf numFmtId="0" fontId="23" fillId="38" borderId="20" xfId="0" applyFont="1" applyFill="1" applyBorder="1" applyAlignment="1">
      <alignment horizontal="center" vertical="center"/>
    </xf>
    <xf numFmtId="187" fontId="23" fillId="39" borderId="17" xfId="0" applyNumberFormat="1" applyFont="1" applyFill="1" applyBorder="1" applyAlignment="1">
      <alignment horizontal="center" vertical="center"/>
    </xf>
    <xf numFmtId="187" fontId="23" fillId="39" borderId="34" xfId="0" applyNumberFormat="1" applyFont="1" applyFill="1" applyBorder="1" applyAlignment="1">
      <alignment horizontal="center" vertical="center"/>
    </xf>
    <xf numFmtId="187" fontId="23" fillId="39" borderId="20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87" fontId="12" fillId="0" borderId="17" xfId="0" applyNumberFormat="1" applyFont="1" applyBorder="1" applyAlignment="1">
      <alignment horizontal="center" vertical="center"/>
    </xf>
    <xf numFmtId="187" fontId="12" fillId="0" borderId="20" xfId="0" applyNumberFormat="1" applyFont="1" applyBorder="1" applyAlignment="1">
      <alignment horizontal="center" vertical="center"/>
    </xf>
    <xf numFmtId="180" fontId="12" fillId="39" borderId="17" xfId="0" applyNumberFormat="1" applyFont="1" applyFill="1" applyBorder="1" applyAlignment="1">
      <alignment horizontal="center" vertical="center"/>
    </xf>
    <xf numFmtId="180" fontId="12" fillId="39" borderId="2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181" fontId="12" fillId="38" borderId="17" xfId="0" applyNumberFormat="1" applyFont="1" applyFill="1" applyBorder="1" applyAlignment="1">
      <alignment horizontal="center" vertical="center"/>
    </xf>
    <xf numFmtId="181" fontId="12" fillId="38" borderId="20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94" fillId="0" borderId="34" xfId="0" applyFont="1" applyBorder="1" applyAlignment="1">
      <alignment horizontal="center" vertical="center"/>
    </xf>
    <xf numFmtId="0" fontId="23" fillId="40" borderId="17" xfId="0" applyFont="1" applyFill="1" applyBorder="1" applyAlignment="1">
      <alignment horizontal="center" vertical="center"/>
    </xf>
    <xf numFmtId="0" fontId="23" fillId="40" borderId="34" xfId="0" applyFont="1" applyFill="1" applyBorder="1" applyAlignment="1">
      <alignment horizontal="center" vertical="center"/>
    </xf>
    <xf numFmtId="0" fontId="23" fillId="40" borderId="20" xfId="0" applyFont="1" applyFill="1" applyBorder="1" applyAlignment="1">
      <alignment horizontal="center" vertical="center"/>
    </xf>
    <xf numFmtId="187" fontId="13" fillId="0" borderId="34" xfId="0" applyNumberFormat="1" applyFont="1" applyBorder="1" applyAlignment="1">
      <alignment horizontal="center" vertical="center"/>
    </xf>
    <xf numFmtId="0" fontId="99" fillId="0" borderId="0" xfId="0" applyFont="1" applyAlignment="1">
      <alignment horizontal="left" vertical="center"/>
    </xf>
    <xf numFmtId="0" fontId="96" fillId="0" borderId="0" xfId="0" applyFont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0" fillId="40" borderId="34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7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7" fillId="0" borderId="0" xfId="0" applyFont="1" applyBorder="1" applyAlignment="1">
      <alignment horizontal="left" vertical="center"/>
    </xf>
    <xf numFmtId="0" fontId="23" fillId="0" borderId="3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38" borderId="22" xfId="0" applyFont="1" applyFill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39" borderId="17" xfId="0" applyFont="1" applyFill="1" applyBorder="1" applyAlignment="1">
      <alignment horizontal="center" vertical="center"/>
    </xf>
    <xf numFmtId="0" fontId="23" fillId="39" borderId="34" xfId="0" applyFont="1" applyFill="1" applyBorder="1" applyAlignment="1">
      <alignment horizontal="center" vertical="center"/>
    </xf>
    <xf numFmtId="0" fontId="23" fillId="39" borderId="22" xfId="0" applyFont="1" applyFill="1" applyBorder="1" applyAlignment="1">
      <alignment horizontal="center" vertical="center"/>
    </xf>
    <xf numFmtId="183" fontId="12" fillId="40" borderId="17" xfId="0" applyNumberFormat="1" applyFont="1" applyFill="1" applyBorder="1" applyAlignment="1">
      <alignment horizontal="center" vertical="center"/>
    </xf>
    <xf numFmtId="183" fontId="12" fillId="40" borderId="34" xfId="0" applyNumberFormat="1" applyFont="1" applyFill="1" applyBorder="1" applyAlignment="1" quotePrefix="1">
      <alignment horizontal="center" vertical="center"/>
    </xf>
    <xf numFmtId="183" fontId="12" fillId="40" borderId="20" xfId="0" applyNumberFormat="1" applyFont="1" applyFill="1" applyBorder="1" applyAlignment="1" quotePrefix="1">
      <alignment horizontal="center" vertical="center"/>
    </xf>
    <xf numFmtId="0" fontId="32" fillId="0" borderId="0" xfId="0" applyFont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97" fillId="0" borderId="0" xfId="0" applyFont="1" applyBorder="1" applyAlignment="1">
      <alignment horizontal="center" vertical="center"/>
    </xf>
    <xf numFmtId="0" fontId="6" fillId="40" borderId="34" xfId="0" applyFont="1" applyFill="1" applyBorder="1" applyAlignment="1">
      <alignment horizontal="center" vertical="center"/>
    </xf>
    <xf numFmtId="0" fontId="6" fillId="40" borderId="2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100" fillId="0" borderId="0" xfId="0" applyFont="1" applyAlignment="1">
      <alignment horizontal="left" vertical="center" readingOrder="1"/>
    </xf>
    <xf numFmtId="0" fontId="23" fillId="39" borderId="20" xfId="0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horizontal="center" vertical="center"/>
    </xf>
    <xf numFmtId="0" fontId="9" fillId="39" borderId="34" xfId="0" applyFont="1" applyFill="1" applyBorder="1" applyAlignment="1">
      <alignment horizontal="center" vertical="center"/>
    </xf>
    <xf numFmtId="0" fontId="9" fillId="39" borderId="2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等湿球温度線　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（全圧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101.3 kPa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1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9125"/>
          <c:w val="0.8985"/>
          <c:h val="0.842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Sheet1!$W$12:$W$36</c:f>
              <c:numCache/>
            </c:numRef>
          </c:xVal>
          <c:yVal>
            <c:numRef>
              <c:f>Sheet1!$Y$12:$Y$36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Sheet1!$AE$15:$AE$16</c:f>
              <c:numCache/>
            </c:numRef>
          </c:xVal>
          <c:yVal>
            <c:numRef>
              <c:f>Sheet1!$AF$15:$AF$16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Sheet1!$AG$15:$AG$16</c:f>
              <c:numCache/>
            </c:numRef>
          </c:xVal>
          <c:yVal>
            <c:numRef>
              <c:f>Sheet1!$AH$15:$AH$16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Sheet1!$AI$15:$AI$16</c:f>
              <c:numCache/>
            </c:numRef>
          </c:xVal>
          <c:yVal>
            <c:numRef>
              <c:f>Sheet1!$AJ$15:$AJ$16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Sheet1!$AA$19:$AA$20</c:f>
              <c:numCache/>
            </c:numRef>
          </c:xVal>
          <c:yVal>
            <c:numRef>
              <c:f>Sheet1!$AB$19:$AB$20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Sheet1!$AA$15:$AA$16</c:f>
              <c:numCache/>
            </c:numRef>
          </c:xVal>
          <c:yVal>
            <c:numRef>
              <c:f>Sheet1!$AB$15:$AB$16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Sheet1!$AC$15:$AC$16</c:f>
              <c:numCache/>
            </c:numRef>
          </c:xVal>
          <c:yVal>
            <c:numRef>
              <c:f>Sheet1!$AD$15:$AD$16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Sheet1!$AC$19:$AC$20</c:f>
              <c:numCache/>
            </c:numRef>
          </c:xVal>
          <c:yVal>
            <c:numRef>
              <c:f>Sheet1!$AD$19:$AD$20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Sheet1!$AE$19:$AE$20</c:f>
              <c:numCache/>
            </c:numRef>
          </c:xVal>
          <c:yVal>
            <c:numRef>
              <c:f>Sheet1!$AF$19:$AF$20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Sheet1!$AG$19:$AG$20</c:f>
              <c:numCache/>
            </c:numRef>
          </c:xVal>
          <c:yVal>
            <c:numRef>
              <c:f>Sheet1!$AH$19:$AH$20</c:f>
              <c:numCache/>
            </c:numRef>
          </c:yVal>
          <c:smooth val="1"/>
        </c:ser>
        <c:ser>
          <c:idx val="10"/>
          <c:order val="1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Sheet1!$AI$19:$AI$20</c:f>
              <c:numCache/>
            </c:numRef>
          </c:xVal>
          <c:yVal>
            <c:numRef>
              <c:f>Sheet1!$AJ$19:$AJ$20</c:f>
              <c:numCache/>
            </c:numRef>
          </c:yVal>
          <c:smooth val="1"/>
        </c:ser>
        <c:ser>
          <c:idx val="11"/>
          <c:order val="1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Sheet1!$AA$23:$AA$24</c:f>
              <c:numCache/>
            </c:numRef>
          </c:xVal>
          <c:yVal>
            <c:numRef>
              <c:f>Sheet1!$AB$23:$AB$24</c:f>
              <c:numCache/>
            </c:numRef>
          </c:yVal>
          <c:smooth val="1"/>
        </c:ser>
        <c:ser>
          <c:idx val="12"/>
          <c:order val="1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Sheet1!$AC$23:$AC$24</c:f>
              <c:numCache/>
            </c:numRef>
          </c:xVal>
          <c:yVal>
            <c:numRef>
              <c:f>Sheet1!$AD$23:$AD$24</c:f>
              <c:numCache/>
            </c:numRef>
          </c:yVal>
          <c:smooth val="1"/>
        </c:ser>
        <c:ser>
          <c:idx val="13"/>
          <c:order val="1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Sheet1!$AE$23:$AE$24</c:f>
              <c:numCache/>
            </c:numRef>
          </c:xVal>
          <c:yVal>
            <c:numRef>
              <c:f>Sheet1!$AF$23:$AF$24</c:f>
              <c:numCache/>
            </c:numRef>
          </c:yVal>
          <c:smooth val="1"/>
        </c:ser>
        <c:ser>
          <c:idx val="14"/>
          <c:order val="14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Sheet1!$AG$23:$AG$24</c:f>
              <c:numCache/>
            </c:numRef>
          </c:xVal>
          <c:yVal>
            <c:numRef>
              <c:f>Sheet1!$AH$23:$AH$24</c:f>
              <c:numCache/>
            </c:numRef>
          </c:yVal>
          <c:smooth val="1"/>
        </c:ser>
        <c:ser>
          <c:idx val="15"/>
          <c:order val="1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Sheet1!$AI$23:$AI$24</c:f>
              <c:numCache/>
            </c:numRef>
          </c:xVal>
          <c:yVal>
            <c:numRef>
              <c:f>Sheet1!$AJ$23:$AJ$24</c:f>
              <c:numCache/>
            </c:numRef>
          </c:yVal>
          <c:smooth val="1"/>
        </c:ser>
        <c:ser>
          <c:idx val="17"/>
          <c:order val="16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Sheet1!$AA$27:$AA$28</c:f>
              <c:numCache/>
            </c:numRef>
          </c:xVal>
          <c:yVal>
            <c:numRef>
              <c:f>Sheet1!$AB$27:$AB$28</c:f>
              <c:numCache/>
            </c:numRef>
          </c:yVal>
          <c:smooth val="1"/>
        </c:ser>
        <c:ser>
          <c:idx val="18"/>
          <c:order val="17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Sheet1!$AC$27:$AC$28</c:f>
              <c:numCache/>
            </c:numRef>
          </c:xVal>
          <c:yVal>
            <c:numRef>
              <c:f>Sheet1!$AD$27:$AD$28</c:f>
              <c:numCache/>
            </c:numRef>
          </c:yVal>
          <c:smooth val="1"/>
        </c:ser>
        <c:ser>
          <c:idx val="19"/>
          <c:order val="18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Sheet1!$AE$27:$AE$28</c:f>
              <c:numCache/>
            </c:numRef>
          </c:xVal>
          <c:yVal>
            <c:numRef>
              <c:f>Sheet1!$AF$27:$AF$28</c:f>
              <c:numCache/>
            </c:numRef>
          </c:yVal>
          <c:smooth val="1"/>
        </c:ser>
        <c:ser>
          <c:idx val="20"/>
          <c:order val="19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Sheet1!$AG$27:$AG$28</c:f>
              <c:numCache/>
            </c:numRef>
          </c:xVal>
          <c:yVal>
            <c:numRef>
              <c:f>Sheet1!$AH$27:$AH$28</c:f>
              <c:numCache/>
            </c:numRef>
          </c:yVal>
          <c:smooth val="1"/>
        </c:ser>
        <c:ser>
          <c:idx val="16"/>
          <c:order val="2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Sheet1!$AI$27:$AI$28</c:f>
              <c:numCache/>
            </c:numRef>
          </c:xVal>
          <c:yVal>
            <c:numRef>
              <c:f>Sheet1!$AJ$27:$AJ$28</c:f>
              <c:numCache/>
            </c:numRef>
          </c:yVal>
          <c:smooth val="1"/>
        </c:ser>
        <c:ser>
          <c:idx val="21"/>
          <c:order val="2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2"/>
          <c:order val="2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Sheet1!$X$48:$X$51</c:f>
              <c:numCache/>
            </c:numRef>
          </c:xVal>
          <c:yVal>
            <c:numRef>
              <c:f>Sheet1!$Y$48:$Y$51</c:f>
              <c:numCache/>
            </c:numRef>
          </c:yVal>
          <c:smooth val="1"/>
        </c:ser>
        <c:axId val="55158477"/>
        <c:axId val="26664246"/>
      </c:scatterChart>
      <c:valAx>
        <c:axId val="55158477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　　度  </a:t>
                </a:r>
                <a:r>
                  <a:rPr lang="en-US" cap="none" sz="1075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</a:t>
                </a: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[ ℃ ]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64246"/>
        <c:crossesAt val="0"/>
        <c:crossBetween val="midCat"/>
        <c:dispUnits/>
        <c:majorUnit val="10"/>
        <c:minorUnit val="5"/>
      </c:valAx>
      <c:valAx>
        <c:axId val="26664246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絶対湿度  </a:t>
                </a:r>
                <a:r>
                  <a:rPr lang="en-US" cap="none" sz="1075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H</a:t>
                </a: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[ kg/kg ]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58477"/>
        <c:crosses val="autoZero"/>
        <c:crossBetween val="midCat"/>
        <c:dispUnits/>
        <c:majorUnit val="0.01"/>
        <c:minorUnit val="0.0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熱風　湿度分布</a:t>
            </a:r>
          </a:p>
        </c:rich>
      </c:tx>
      <c:layout>
        <c:manualLayout>
          <c:xMode val="factor"/>
          <c:yMode val="factor"/>
          <c:x val="-0.005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4525"/>
          <c:w val="0.669"/>
          <c:h val="0.7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Sheet1!$AC$48:$AC$51</c:f>
              <c:numCache/>
            </c:numRef>
          </c:xVal>
          <c:yVal>
            <c:numRef>
              <c:f>Sheet1!$Y$48:$Y$51</c:f>
              <c:numCache/>
            </c:numRef>
          </c:yVal>
          <c:smooth val="0"/>
        </c:ser>
        <c:axId val="38651623"/>
        <c:axId val="12320288"/>
      </c:scatterChart>
      <c:valAx>
        <c:axId val="3865162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乾燥器入口からの距離 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[-]</a:t>
                </a:r>
              </a:p>
            </c:rich>
          </c:tx>
          <c:layout>
            <c:manualLayout>
              <c:xMode val="factor"/>
              <c:yMode val="factor"/>
              <c:x val="0.003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20288"/>
        <c:crosses val="autoZero"/>
        <c:crossBetween val="midCat"/>
        <c:dispUnits/>
        <c:majorUnit val="0.2"/>
        <c:minorUnit val="0.1"/>
      </c:valAx>
      <c:valAx>
        <c:axId val="12320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湿 度 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[kg/kg]</a:t>
                </a:r>
              </a:p>
            </c:rich>
          </c:tx>
          <c:layout>
            <c:manualLayout>
              <c:xMode val="factor"/>
              <c:yMode val="factor"/>
              <c:x val="0.00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516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"/>
          <c:y val="0.447"/>
          <c:w val="0.19"/>
          <c:h val="0.0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含水率分布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46"/>
          <c:w val="0.6655"/>
          <c:h val="0.73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Sheet1!$AC$48:$AC$51</c:f>
              <c:numCache/>
            </c:numRef>
          </c:xVal>
          <c:yVal>
            <c:numRef>
              <c:f>Sheet1!$AA$48:$AA$51</c:f>
              <c:numCache/>
            </c:numRef>
          </c:yVal>
          <c:smooth val="0"/>
        </c:ser>
        <c:axId val="43773729"/>
        <c:axId val="58419242"/>
      </c:scatterChart>
      <c:valAx>
        <c:axId val="4377372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乾燥器入口からの距離 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[-]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19242"/>
        <c:crosses val="autoZero"/>
        <c:crossBetween val="midCat"/>
        <c:dispUnits/>
        <c:majorUnit val="0.2"/>
        <c:minorUnit val="0.1"/>
      </c:valAx>
      <c:valAx>
        <c:axId val="58419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含水率 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[kg/kg]</a:t>
                </a:r>
              </a:p>
            </c:rich>
          </c:tx>
          <c:layout>
            <c:manualLayout>
              <c:xMode val="factor"/>
              <c:yMode val="factor"/>
              <c:x val="0.002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737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5"/>
          <c:y val="0.4445"/>
          <c:w val="0.19225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温度分布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445"/>
          <c:w val="0.625"/>
          <c:h val="0.73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Sheet1!$AC$48:$AC$51</c:f>
              <c:numCache/>
            </c:numRef>
          </c:xVal>
          <c:yVal>
            <c:numRef>
              <c:f>Sheet1!$X$48:$X$51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Sheet1!$AC$48:$AC$51</c:f>
              <c:numCache/>
            </c:numRef>
          </c:xVal>
          <c:yVal>
            <c:numRef>
              <c:f>Sheet1!$Z$48:$Z$51</c:f>
              <c:numCache/>
            </c:numRef>
          </c:yVal>
          <c:smooth val="0"/>
        </c:ser>
        <c:axId val="56011131"/>
        <c:axId val="34338132"/>
      </c:scatterChart>
      <c:valAx>
        <c:axId val="5601113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乾燥器入口からの距離 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[-]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38132"/>
        <c:crossesAt val="0"/>
        <c:crossBetween val="midCat"/>
        <c:dispUnits/>
        <c:majorUnit val="0.2"/>
        <c:minorUnit val="0.01"/>
      </c:valAx>
      <c:valAx>
        <c:axId val="34338132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温度 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[℃]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11131"/>
        <c:crosses val="autoZero"/>
        <c:crossBetween val="midCat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75"/>
          <c:y val="0.40975"/>
          <c:w val="0.2292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56</xdr:row>
      <xdr:rowOff>104775</xdr:rowOff>
    </xdr:from>
    <xdr:to>
      <xdr:col>10</xdr:col>
      <xdr:colOff>0</xdr:colOff>
      <xdr:row>84</xdr:row>
      <xdr:rowOff>9525</xdr:rowOff>
    </xdr:to>
    <xdr:graphicFrame>
      <xdr:nvGraphicFramePr>
        <xdr:cNvPr id="1" name="Chart 6"/>
        <xdr:cNvGraphicFramePr/>
      </xdr:nvGraphicFramePr>
      <xdr:xfrm>
        <a:off x="1276350" y="9829800"/>
        <a:ext cx="41338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8</xdr:row>
      <xdr:rowOff>85725</xdr:rowOff>
    </xdr:from>
    <xdr:to>
      <xdr:col>15</xdr:col>
      <xdr:colOff>371475</xdr:colOff>
      <xdr:row>8</xdr:row>
      <xdr:rowOff>104775</xdr:rowOff>
    </xdr:to>
    <xdr:grpSp>
      <xdr:nvGrpSpPr>
        <xdr:cNvPr id="2" name="Group 14"/>
        <xdr:cNvGrpSpPr>
          <a:grpSpLocks/>
        </xdr:cNvGrpSpPr>
      </xdr:nvGrpSpPr>
      <xdr:grpSpPr>
        <a:xfrm>
          <a:off x="2686050" y="1504950"/>
          <a:ext cx="5867400" cy="19050"/>
          <a:chOff x="256" y="161"/>
          <a:chExt cx="647" cy="1"/>
        </a:xfrm>
        <a:solidFill>
          <a:srgbClr val="FFFFFF"/>
        </a:solidFill>
      </xdr:grpSpPr>
      <xdr:sp>
        <xdr:nvSpPr>
          <xdr:cNvPr id="3" name="Line 11"/>
          <xdr:cNvSpPr>
            <a:spLocks/>
          </xdr:cNvSpPr>
        </xdr:nvSpPr>
        <xdr:spPr>
          <a:xfrm>
            <a:off x="256" y="161"/>
            <a:ext cx="36" cy="0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12"/>
          <xdr:cNvSpPr>
            <a:spLocks/>
          </xdr:cNvSpPr>
        </xdr:nvSpPr>
        <xdr:spPr>
          <a:xfrm>
            <a:off x="564" y="161"/>
            <a:ext cx="36" cy="0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13"/>
          <xdr:cNvSpPr>
            <a:spLocks/>
          </xdr:cNvSpPr>
        </xdr:nvSpPr>
        <xdr:spPr>
          <a:xfrm>
            <a:off x="867" y="162"/>
            <a:ext cx="36" cy="0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15</xdr:row>
      <xdr:rowOff>85725</xdr:rowOff>
    </xdr:from>
    <xdr:to>
      <xdr:col>15</xdr:col>
      <xdr:colOff>361950</xdr:colOff>
      <xdr:row>15</xdr:row>
      <xdr:rowOff>95250</xdr:rowOff>
    </xdr:to>
    <xdr:grpSp>
      <xdr:nvGrpSpPr>
        <xdr:cNvPr id="6" name="Group 15"/>
        <xdr:cNvGrpSpPr>
          <a:grpSpLocks/>
        </xdr:cNvGrpSpPr>
      </xdr:nvGrpSpPr>
      <xdr:grpSpPr>
        <a:xfrm>
          <a:off x="2686050" y="2724150"/>
          <a:ext cx="5857875" cy="9525"/>
          <a:chOff x="256" y="161"/>
          <a:chExt cx="647" cy="1"/>
        </a:xfrm>
        <a:solidFill>
          <a:srgbClr val="FFFFFF"/>
        </a:solidFill>
      </xdr:grpSpPr>
      <xdr:sp>
        <xdr:nvSpPr>
          <xdr:cNvPr id="7" name="Line 16"/>
          <xdr:cNvSpPr>
            <a:spLocks/>
          </xdr:cNvSpPr>
        </xdr:nvSpPr>
        <xdr:spPr>
          <a:xfrm>
            <a:off x="256" y="161"/>
            <a:ext cx="36" cy="0"/>
          </a:xfrm>
          <a:prstGeom prst="line">
            <a:avLst/>
          </a:prstGeom>
          <a:noFill/>
          <a:ln w="5715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564" y="161"/>
            <a:ext cx="36" cy="0"/>
          </a:xfrm>
          <a:prstGeom prst="line">
            <a:avLst/>
          </a:prstGeom>
          <a:noFill/>
          <a:ln w="5715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867" y="162"/>
            <a:ext cx="36" cy="0"/>
          </a:xfrm>
          <a:prstGeom prst="line">
            <a:avLst/>
          </a:prstGeom>
          <a:noFill/>
          <a:ln w="5715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29</xdr:col>
      <xdr:colOff>428625</xdr:colOff>
      <xdr:row>53</xdr:row>
      <xdr:rowOff>152400</xdr:rowOff>
    </xdr:from>
    <xdr:to>
      <xdr:col>34</xdr:col>
      <xdr:colOff>638175</xdr:colOff>
      <xdr:row>66</xdr:row>
      <xdr:rowOff>161925</xdr:rowOff>
    </xdr:to>
    <xdr:graphicFrame>
      <xdr:nvGraphicFramePr>
        <xdr:cNvPr id="10" name="Chart 20"/>
        <xdr:cNvGraphicFramePr/>
      </xdr:nvGraphicFramePr>
      <xdr:xfrm>
        <a:off x="16983075" y="9363075"/>
        <a:ext cx="3543300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485775</xdr:colOff>
      <xdr:row>67</xdr:row>
      <xdr:rowOff>57150</xdr:rowOff>
    </xdr:from>
    <xdr:to>
      <xdr:col>34</xdr:col>
      <xdr:colOff>657225</xdr:colOff>
      <xdr:row>80</xdr:row>
      <xdr:rowOff>57150</xdr:rowOff>
    </xdr:to>
    <xdr:graphicFrame>
      <xdr:nvGraphicFramePr>
        <xdr:cNvPr id="11" name="Chart 21"/>
        <xdr:cNvGraphicFramePr/>
      </xdr:nvGraphicFramePr>
      <xdr:xfrm>
        <a:off x="17040225" y="11668125"/>
        <a:ext cx="3505200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447675</xdr:colOff>
      <xdr:row>40</xdr:row>
      <xdr:rowOff>85725</xdr:rowOff>
    </xdr:from>
    <xdr:to>
      <xdr:col>34</xdr:col>
      <xdr:colOff>647700</xdr:colOff>
      <xdr:row>53</xdr:row>
      <xdr:rowOff>104775</xdr:rowOff>
    </xdr:to>
    <xdr:graphicFrame>
      <xdr:nvGraphicFramePr>
        <xdr:cNvPr id="12" name="Chart 22"/>
        <xdr:cNvGraphicFramePr/>
      </xdr:nvGraphicFramePr>
      <xdr:xfrm>
        <a:off x="17002125" y="7067550"/>
        <a:ext cx="35337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82"/>
  <sheetViews>
    <sheetView tabSelected="1" zoomScale="125" zoomScaleNormal="125" zoomScalePageLayoutView="0" workbookViewId="0" topLeftCell="A34">
      <selection activeCell="G4" sqref="G4"/>
    </sheetView>
  </sheetViews>
  <sheetFormatPr defaultColWidth="9.00390625" defaultRowHeight="13.5"/>
  <cols>
    <col min="1" max="1" width="1.75390625" style="0" customWidth="1"/>
    <col min="2" max="3" width="9.375" style="0" customWidth="1"/>
    <col min="4" max="4" width="6.75390625" style="0" customWidth="1"/>
    <col min="5" max="5" width="7.375" style="0" customWidth="1"/>
    <col min="6" max="6" width="5.75390625" style="0" customWidth="1"/>
    <col min="7" max="9" width="7.75390625" style="0" customWidth="1"/>
    <col min="10" max="10" width="7.375" style="0" customWidth="1"/>
    <col min="11" max="11" width="5.75390625" style="0" customWidth="1"/>
    <col min="12" max="12" width="7.75390625" style="0" customWidth="1"/>
    <col min="13" max="14" width="7.75390625" style="4" customWidth="1"/>
    <col min="15" max="15" width="7.375" style="4" customWidth="1"/>
    <col min="16" max="16" width="5.75390625" style="4" customWidth="1"/>
    <col min="17" max="18" width="7.75390625" style="4" customWidth="1"/>
    <col min="19" max="19" width="7.625" style="0" customWidth="1"/>
    <col min="20" max="20" width="7.375" style="0" customWidth="1"/>
    <col min="21" max="21" width="4.75390625" style="0" customWidth="1"/>
    <col min="22" max="22" width="7.625" style="0" customWidth="1"/>
    <col min="23" max="34" width="8.75390625" style="0" customWidth="1"/>
  </cols>
  <sheetData>
    <row r="1" spans="2:30" ht="13.5">
      <c r="B1" s="267" t="s">
        <v>192</v>
      </c>
      <c r="C1" s="267"/>
      <c r="D1" s="267"/>
      <c r="E1" s="267"/>
      <c r="F1" s="267"/>
      <c r="G1" s="267"/>
      <c r="H1" s="133"/>
      <c r="I1" s="133"/>
      <c r="L1" s="291" t="s">
        <v>56</v>
      </c>
      <c r="M1" s="291"/>
      <c r="N1" s="291"/>
      <c r="O1" s="291"/>
      <c r="P1" s="291"/>
      <c r="Q1" s="291"/>
      <c r="R1" s="291"/>
      <c r="S1" s="291"/>
      <c r="W1" s="133"/>
      <c r="X1" s="133"/>
      <c r="Y1" s="133"/>
      <c r="Z1" s="133"/>
      <c r="AA1" s="133"/>
      <c r="AB1" s="133"/>
      <c r="AC1" s="133"/>
      <c r="AD1" s="133"/>
    </row>
    <row r="2" spans="2:19" ht="14.25" thickBot="1">
      <c r="B2" s="219" t="s">
        <v>46</v>
      </c>
      <c r="C2" s="3"/>
      <c r="F2" s="1"/>
      <c r="H2" s="292" t="s">
        <v>191</v>
      </c>
      <c r="I2" s="292"/>
      <c r="J2" s="292"/>
      <c r="K2" s="292"/>
      <c r="L2" s="292"/>
      <c r="M2" s="19"/>
      <c r="N2" s="13"/>
      <c r="O2" s="13"/>
      <c r="P2" s="13"/>
      <c r="Q2" s="13"/>
      <c r="R2" s="88"/>
      <c r="S2" s="88"/>
    </row>
    <row r="3" spans="3:30" ht="15" thickBot="1">
      <c r="C3" s="264" t="s">
        <v>138</v>
      </c>
      <c r="D3" s="264"/>
      <c r="E3" s="264"/>
      <c r="F3" s="264"/>
      <c r="G3" s="264"/>
      <c r="H3" s="137" t="s">
        <v>162</v>
      </c>
      <c r="I3" s="272" t="s">
        <v>166</v>
      </c>
      <c r="J3" s="228"/>
      <c r="K3" s="273"/>
      <c r="L3" s="205" t="s">
        <v>163</v>
      </c>
      <c r="M3" s="232" t="s">
        <v>164</v>
      </c>
      <c r="N3" s="222"/>
      <c r="O3" s="13"/>
      <c r="P3" s="13"/>
      <c r="Q3" s="13"/>
      <c r="R3" s="88"/>
      <c r="S3" s="88"/>
      <c r="W3" s="280" t="s">
        <v>59</v>
      </c>
      <c r="X3" s="280"/>
      <c r="Y3" s="280"/>
      <c r="Z3" s="280"/>
      <c r="AA3" s="280"/>
      <c r="AB3" s="280"/>
      <c r="AC3" s="280"/>
      <c r="AD3" s="280"/>
    </row>
    <row r="4" spans="3:34" ht="14.25" thickBot="1">
      <c r="C4" s="7"/>
      <c r="D4" s="138"/>
      <c r="E4" s="138"/>
      <c r="F4" s="138"/>
      <c r="G4" s="138"/>
      <c r="H4" s="137" t="s">
        <v>165</v>
      </c>
      <c r="I4" s="269" t="s">
        <v>167</v>
      </c>
      <c r="J4" s="270"/>
      <c r="K4" s="270"/>
      <c r="L4" s="270"/>
      <c r="M4" s="270"/>
      <c r="N4" s="270"/>
      <c r="O4" s="15"/>
      <c r="P4" s="16"/>
      <c r="Q4" s="17"/>
      <c r="R4" s="18"/>
      <c r="S4" s="7"/>
      <c r="Z4" s="143" t="s">
        <v>60</v>
      </c>
      <c r="AA4" s="142">
        <v>23.1964</v>
      </c>
      <c r="AC4" s="88"/>
      <c r="AD4" s="88"/>
      <c r="AE4" s="88"/>
      <c r="AF4" s="88"/>
      <c r="AG4" s="88"/>
      <c r="AH4" s="88"/>
    </row>
    <row r="5" spans="2:38" ht="14.25" thickBot="1">
      <c r="B5" s="136" t="s">
        <v>57</v>
      </c>
      <c r="C5" s="266" t="s">
        <v>58</v>
      </c>
      <c r="D5" s="267"/>
      <c r="E5" s="267"/>
      <c r="F5" s="267"/>
      <c r="H5" s="137" t="s">
        <v>147</v>
      </c>
      <c r="I5" s="269" t="s">
        <v>168</v>
      </c>
      <c r="J5" s="270"/>
      <c r="K5" s="270"/>
      <c r="L5" s="270"/>
      <c r="M5" s="270"/>
      <c r="N5" s="270"/>
      <c r="O5" s="270"/>
      <c r="P5" s="270"/>
      <c r="Q5" s="17"/>
      <c r="R5" s="18"/>
      <c r="S5" s="7"/>
      <c r="V5" s="133"/>
      <c r="W5" s="133"/>
      <c r="X5" s="133"/>
      <c r="Y5" s="133"/>
      <c r="Z5" s="143" t="s">
        <v>61</v>
      </c>
      <c r="AA5" s="142">
        <v>3816.44</v>
      </c>
      <c r="AB5" s="280" t="s">
        <v>64</v>
      </c>
      <c r="AC5" s="280"/>
      <c r="AD5" s="20"/>
      <c r="AE5" s="20"/>
      <c r="AF5" s="20"/>
      <c r="AG5" s="92"/>
      <c r="AH5" s="118"/>
      <c r="AI5" s="93"/>
      <c r="AJ5" s="94"/>
      <c r="AK5" s="94"/>
      <c r="AL5" s="95"/>
    </row>
    <row r="6" spans="4:34" ht="13.5">
      <c r="D6" s="11"/>
      <c r="E6" s="11"/>
      <c r="F6" s="11"/>
      <c r="M6" s="13"/>
      <c r="N6" s="14"/>
      <c r="O6" s="15"/>
      <c r="P6" s="16"/>
      <c r="Q6" s="17"/>
      <c r="R6" s="18"/>
      <c r="S6" s="7"/>
      <c r="Z6" s="143" t="s">
        <v>62</v>
      </c>
      <c r="AA6" s="142">
        <v>-46.13</v>
      </c>
      <c r="AB6" s="281" t="s">
        <v>63</v>
      </c>
      <c r="AC6" s="281"/>
      <c r="AD6" s="120"/>
      <c r="AE6" s="121"/>
      <c r="AF6" s="122"/>
      <c r="AG6" s="91"/>
      <c r="AH6" s="96"/>
    </row>
    <row r="7" spans="2:34" ht="13.5">
      <c r="B7" s="261" t="s">
        <v>20</v>
      </c>
      <c r="C7" s="262"/>
      <c r="D7" s="262"/>
      <c r="E7" s="263"/>
      <c r="F7" s="11"/>
      <c r="G7" s="255" t="s">
        <v>8</v>
      </c>
      <c r="H7" s="256"/>
      <c r="I7" s="256"/>
      <c r="J7" s="257"/>
      <c r="K7" s="4"/>
      <c r="L7" s="255" t="s">
        <v>9</v>
      </c>
      <c r="M7" s="256"/>
      <c r="N7" s="256"/>
      <c r="O7" s="257"/>
      <c r="P7" s="16"/>
      <c r="Q7" s="255" t="s">
        <v>55</v>
      </c>
      <c r="R7" s="283"/>
      <c r="S7" s="283"/>
      <c r="T7" s="284"/>
      <c r="AC7" s="96"/>
      <c r="AD7" s="123"/>
      <c r="AE7" s="124"/>
      <c r="AF7" s="125"/>
      <c r="AG7" s="126"/>
      <c r="AH7" s="127"/>
    </row>
    <row r="8" spans="2:34" ht="13.5">
      <c r="B8" s="12"/>
      <c r="C8" s="12"/>
      <c r="D8" s="12"/>
      <c r="E8" s="12"/>
      <c r="F8" s="11"/>
      <c r="G8" s="12"/>
      <c r="H8" s="12"/>
      <c r="I8" s="12"/>
      <c r="J8" s="12"/>
      <c r="K8" s="4"/>
      <c r="L8" s="12"/>
      <c r="M8" s="12"/>
      <c r="N8" s="12"/>
      <c r="O8" s="12"/>
      <c r="P8" s="16"/>
      <c r="Q8" s="12"/>
      <c r="R8" s="12"/>
      <c r="S8" s="12"/>
      <c r="T8" s="12"/>
      <c r="W8" s="24"/>
      <c r="X8" s="25" t="s">
        <v>0</v>
      </c>
      <c r="Y8" s="26" t="s">
        <v>0</v>
      </c>
      <c r="AC8" s="96"/>
      <c r="AD8" s="123"/>
      <c r="AE8" s="124"/>
      <c r="AF8" s="125"/>
      <c r="AG8" s="126"/>
      <c r="AH8" s="127"/>
    </row>
    <row r="9" spans="2:34" ht="14.25" thickBot="1">
      <c r="B9" s="237" t="s">
        <v>6</v>
      </c>
      <c r="C9" s="238"/>
      <c r="D9" s="238"/>
      <c r="E9" s="239"/>
      <c r="F9" s="11"/>
      <c r="G9" s="237" t="s">
        <v>6</v>
      </c>
      <c r="H9" s="238"/>
      <c r="I9" s="238"/>
      <c r="J9" s="239"/>
      <c r="K9" s="4"/>
      <c r="L9" s="237" t="s">
        <v>6</v>
      </c>
      <c r="M9" s="238"/>
      <c r="N9" s="238"/>
      <c r="O9" s="239"/>
      <c r="P9" s="16"/>
      <c r="Q9" s="237" t="s">
        <v>6</v>
      </c>
      <c r="R9" s="238"/>
      <c r="S9" s="238"/>
      <c r="T9" s="271"/>
      <c r="W9" s="27" t="s">
        <v>2</v>
      </c>
      <c r="X9" s="28" t="s">
        <v>3</v>
      </c>
      <c r="Y9" s="29" t="s">
        <v>1</v>
      </c>
      <c r="AC9" s="96"/>
      <c r="AD9" s="123"/>
      <c r="AE9" s="124"/>
      <c r="AF9" s="125"/>
      <c r="AG9" s="126"/>
      <c r="AH9" s="127"/>
    </row>
    <row r="10" spans="2:34" ht="14.25" thickBot="1">
      <c r="B10" s="223" t="s">
        <v>47</v>
      </c>
      <c r="C10" s="224"/>
      <c r="D10" s="109" t="s">
        <v>73</v>
      </c>
      <c r="E10" s="192">
        <v>120</v>
      </c>
      <c r="F10" s="11"/>
      <c r="G10" s="223" t="s">
        <v>47</v>
      </c>
      <c r="H10" s="224"/>
      <c r="I10" s="113" t="s">
        <v>84</v>
      </c>
      <c r="J10" s="140">
        <f>J17+J31/J27*(J30-J11)</f>
        <v>118.79547468064199</v>
      </c>
      <c r="K10" s="4"/>
      <c r="L10" s="223" t="s">
        <v>47</v>
      </c>
      <c r="M10" s="224"/>
      <c r="N10" s="113" t="s">
        <v>190</v>
      </c>
      <c r="O10" s="140">
        <f>(E27*E10+2500*1000*(E11-O11)+E19/E12*(E33*E17-O33*O17))/O27</f>
        <v>104.21219781205122</v>
      </c>
      <c r="P10" s="16"/>
      <c r="Q10" s="223" t="s">
        <v>47</v>
      </c>
      <c r="R10" s="224"/>
      <c r="S10" s="208" t="s">
        <v>102</v>
      </c>
      <c r="T10" s="210">
        <v>98.6051939826168</v>
      </c>
      <c r="U10" s="218" t="s">
        <v>184</v>
      </c>
      <c r="W10" s="30" t="s">
        <v>11</v>
      </c>
      <c r="X10" s="31" t="s">
        <v>12</v>
      </c>
      <c r="Y10" s="32" t="s">
        <v>13</v>
      </c>
      <c r="AC10" s="96"/>
      <c r="AD10" s="123"/>
      <c r="AE10" s="124"/>
      <c r="AF10" s="125"/>
      <c r="AG10" s="126"/>
      <c r="AH10" s="127"/>
    </row>
    <row r="11" spans="2:34" ht="13.5">
      <c r="B11" s="223" t="s">
        <v>48</v>
      </c>
      <c r="C11" s="224"/>
      <c r="D11" s="109" t="s">
        <v>74</v>
      </c>
      <c r="E11" s="108">
        <v>0.02</v>
      </c>
      <c r="F11" s="11"/>
      <c r="G11" s="223" t="s">
        <v>48</v>
      </c>
      <c r="H11" s="224"/>
      <c r="I11" s="113" t="s">
        <v>85</v>
      </c>
      <c r="J11" s="178">
        <f>E11</f>
        <v>0.02</v>
      </c>
      <c r="K11" s="4"/>
      <c r="L11" s="223" t="s">
        <v>48</v>
      </c>
      <c r="M11" s="224"/>
      <c r="N11" s="113" t="s">
        <v>189</v>
      </c>
      <c r="O11" s="178">
        <f>J11+E19/E12*(J18-O18)</f>
        <v>0.026000000000000002</v>
      </c>
      <c r="P11" s="16"/>
      <c r="Q11" s="223" t="s">
        <v>48</v>
      </c>
      <c r="R11" s="224"/>
      <c r="S11" s="113" t="s">
        <v>188</v>
      </c>
      <c r="T11" s="209">
        <f>O11+E19/E12*(O18-T18)</f>
        <v>0.028000000000000004</v>
      </c>
      <c r="U11" s="106"/>
      <c r="W11" s="33" t="s">
        <v>14</v>
      </c>
      <c r="X11" s="34" t="s">
        <v>15</v>
      </c>
      <c r="Y11" s="35" t="s">
        <v>16</v>
      </c>
      <c r="AC11" s="96"/>
      <c r="AD11" s="123"/>
      <c r="AE11" s="124"/>
      <c r="AF11" s="125"/>
      <c r="AG11" s="126"/>
      <c r="AH11" s="127"/>
    </row>
    <row r="12" spans="2:36" ht="13.5">
      <c r="B12" s="223" t="s">
        <v>49</v>
      </c>
      <c r="C12" s="224"/>
      <c r="D12" s="109" t="s">
        <v>75</v>
      </c>
      <c r="E12" s="192">
        <v>5</v>
      </c>
      <c r="F12" s="11"/>
      <c r="G12" s="4"/>
      <c r="H12" s="4"/>
      <c r="I12" s="83"/>
      <c r="J12" s="4"/>
      <c r="K12" s="4"/>
      <c r="L12" s="4"/>
      <c r="N12" s="83"/>
      <c r="P12" s="16"/>
      <c r="S12" s="4"/>
      <c r="T12" s="141"/>
      <c r="U12" s="103"/>
      <c r="W12" s="36">
        <v>0</v>
      </c>
      <c r="X12" s="37">
        <v>0.593104220482117</v>
      </c>
      <c r="Y12" s="38">
        <v>0.0036554959940213023</v>
      </c>
      <c r="AA12" s="43"/>
      <c r="AB12" s="44"/>
      <c r="AC12" s="45"/>
      <c r="AD12" s="277" t="s">
        <v>5</v>
      </c>
      <c r="AE12" s="278"/>
      <c r="AF12" s="278"/>
      <c r="AG12" s="279"/>
      <c r="AH12" s="46"/>
      <c r="AI12" s="47"/>
      <c r="AJ12" s="48"/>
    </row>
    <row r="13" spans="2:36" ht="13.5">
      <c r="B13" s="220" t="s">
        <v>171</v>
      </c>
      <c r="C13" s="220"/>
      <c r="D13" s="220"/>
      <c r="E13" s="220"/>
      <c r="F13" s="11"/>
      <c r="G13" s="236" t="s">
        <v>114</v>
      </c>
      <c r="H13" s="236"/>
      <c r="I13" s="236"/>
      <c r="J13" s="236"/>
      <c r="K13" s="4"/>
      <c r="L13" s="236" t="s">
        <v>116</v>
      </c>
      <c r="M13" s="236"/>
      <c r="N13" s="236"/>
      <c r="O13" s="236"/>
      <c r="P13" s="16"/>
      <c r="Q13" s="236" t="s">
        <v>149</v>
      </c>
      <c r="R13" s="236"/>
      <c r="S13" s="236"/>
      <c r="T13" s="236"/>
      <c r="U13" s="106"/>
      <c r="W13" s="39">
        <v>4</v>
      </c>
      <c r="X13" s="40">
        <v>0.7934932376479721</v>
      </c>
      <c r="Y13" s="41">
        <v>0.004900310038850626</v>
      </c>
      <c r="AA13" s="49"/>
      <c r="AB13" s="50"/>
      <c r="AC13" s="51"/>
      <c r="AD13" s="52"/>
      <c r="AE13" s="48"/>
      <c r="AF13" s="53" t="s">
        <v>4</v>
      </c>
      <c r="AG13" s="53"/>
      <c r="AH13" s="53"/>
      <c r="AI13" s="53"/>
      <c r="AJ13" s="53"/>
    </row>
    <row r="14" spans="2:36" ht="13.5">
      <c r="B14" s="234" t="s">
        <v>69</v>
      </c>
      <c r="C14" s="235"/>
      <c r="D14" s="109" t="s">
        <v>76</v>
      </c>
      <c r="E14" s="192">
        <v>30</v>
      </c>
      <c r="F14" s="11"/>
      <c r="G14" s="285" t="s">
        <v>115</v>
      </c>
      <c r="H14" s="285"/>
      <c r="I14" s="285"/>
      <c r="J14" s="285"/>
      <c r="K14" s="4"/>
      <c r="L14" s="282" t="s">
        <v>121</v>
      </c>
      <c r="M14" s="282"/>
      <c r="N14" s="282"/>
      <c r="O14" s="282"/>
      <c r="P14" s="16"/>
      <c r="Q14" s="282" t="s">
        <v>150</v>
      </c>
      <c r="R14" s="282"/>
      <c r="S14" s="282"/>
      <c r="T14" s="282"/>
      <c r="U14" s="103"/>
      <c r="W14" s="39">
        <v>8</v>
      </c>
      <c r="X14" s="40">
        <v>1.0511202842514062</v>
      </c>
      <c r="Y14" s="41">
        <v>0.006507997781388105</v>
      </c>
      <c r="AA14" s="54" t="s">
        <v>18</v>
      </c>
      <c r="AB14" s="55" t="s">
        <v>19</v>
      </c>
      <c r="AC14" s="56" t="s">
        <v>18</v>
      </c>
      <c r="AD14" s="57" t="s">
        <v>19</v>
      </c>
      <c r="AE14" s="58" t="s">
        <v>18</v>
      </c>
      <c r="AF14" s="55" t="s">
        <v>19</v>
      </c>
      <c r="AG14" s="59" t="s">
        <v>18</v>
      </c>
      <c r="AH14" s="55" t="s">
        <v>19</v>
      </c>
      <c r="AI14" s="59" t="s">
        <v>18</v>
      </c>
      <c r="AJ14" s="60" t="s">
        <v>19</v>
      </c>
    </row>
    <row r="15" spans="2:36" ht="13.5">
      <c r="B15" s="78"/>
      <c r="C15" s="78"/>
      <c r="D15" s="79"/>
      <c r="E15" s="79"/>
      <c r="F15" s="11"/>
      <c r="G15" s="4"/>
      <c r="H15" s="4"/>
      <c r="I15" s="4"/>
      <c r="J15" s="4"/>
      <c r="K15" s="4"/>
      <c r="L15" s="4"/>
      <c r="P15" s="16"/>
      <c r="S15" s="4"/>
      <c r="T15" s="4"/>
      <c r="U15" s="106"/>
      <c r="W15" s="39">
        <v>12</v>
      </c>
      <c r="X15" s="40">
        <v>1.3793504134964585</v>
      </c>
      <c r="Y15" s="41">
        <v>0.008568284294167405</v>
      </c>
      <c r="AA15" s="65">
        <v>0</v>
      </c>
      <c r="AB15" s="146">
        <v>0.0036554959940213023</v>
      </c>
      <c r="AC15" s="152">
        <v>5</v>
      </c>
      <c r="AD15" s="148">
        <v>0.005265003605814732</v>
      </c>
      <c r="AE15" s="66">
        <v>10</v>
      </c>
      <c r="AF15" s="150">
        <v>0.007475249257284243</v>
      </c>
      <c r="AG15" s="67">
        <v>15</v>
      </c>
      <c r="AH15" s="150">
        <v>0.010475251648903741</v>
      </c>
      <c r="AI15" s="67">
        <v>20</v>
      </c>
      <c r="AJ15" s="146">
        <v>0.014506088172050192</v>
      </c>
    </row>
    <row r="16" spans="2:36" ht="14.25" thickBot="1">
      <c r="B16" s="240" t="s">
        <v>7</v>
      </c>
      <c r="C16" s="241"/>
      <c r="D16" s="241"/>
      <c r="E16" s="242"/>
      <c r="F16" s="11"/>
      <c r="G16" s="274" t="s">
        <v>7</v>
      </c>
      <c r="H16" s="275"/>
      <c r="I16" s="275"/>
      <c r="J16" s="276"/>
      <c r="K16" s="4"/>
      <c r="L16" s="274" t="s">
        <v>7</v>
      </c>
      <c r="M16" s="275"/>
      <c r="N16" s="275"/>
      <c r="O16" s="287"/>
      <c r="P16" s="16"/>
      <c r="Q16" s="288" t="s">
        <v>7</v>
      </c>
      <c r="R16" s="289"/>
      <c r="S16" s="289"/>
      <c r="T16" s="290"/>
      <c r="U16" s="103"/>
      <c r="W16" s="39">
        <v>16</v>
      </c>
      <c r="X16" s="40">
        <v>1.793955298810277</v>
      </c>
      <c r="Y16" s="41">
        <v>0.011190169392794306</v>
      </c>
      <c r="AA16" s="145">
        <v>9.07636419271338</v>
      </c>
      <c r="AB16" s="153">
        <v>0</v>
      </c>
      <c r="AC16" s="147">
        <v>17.96989724570639</v>
      </c>
      <c r="AD16" s="154">
        <v>0</v>
      </c>
      <c r="AE16" s="149">
        <v>28.249261635892257</v>
      </c>
      <c r="AF16" s="153">
        <v>0</v>
      </c>
      <c r="AG16" s="151">
        <v>40.30636469944373</v>
      </c>
      <c r="AH16" s="153">
        <v>0</v>
      </c>
      <c r="AI16" s="151">
        <v>54.61336677269726</v>
      </c>
      <c r="AJ16" s="155">
        <v>0</v>
      </c>
    </row>
    <row r="17" spans="2:36" ht="14.25" thickBot="1">
      <c r="B17" s="223" t="s">
        <v>47</v>
      </c>
      <c r="C17" s="224"/>
      <c r="D17" s="109" t="s">
        <v>77</v>
      </c>
      <c r="E17" s="192">
        <v>20</v>
      </c>
      <c r="F17" s="11"/>
      <c r="G17" s="223" t="s">
        <v>47</v>
      </c>
      <c r="H17" s="224"/>
      <c r="I17" s="208" t="s">
        <v>86</v>
      </c>
      <c r="J17" s="210">
        <v>41.62316500292532</v>
      </c>
      <c r="K17" s="218" t="s">
        <v>183</v>
      </c>
      <c r="L17" s="223" t="s">
        <v>47</v>
      </c>
      <c r="M17" s="224"/>
      <c r="N17" s="113" t="s">
        <v>93</v>
      </c>
      <c r="O17" s="140">
        <f>J17</f>
        <v>41.62316500292532</v>
      </c>
      <c r="P17" s="16"/>
      <c r="Q17" s="223" t="s">
        <v>47</v>
      </c>
      <c r="R17" s="224"/>
      <c r="S17" s="208" t="s">
        <v>96</v>
      </c>
      <c r="T17" s="215">
        <f>E33/T33*E17-E12/E19/T33*(T27*T10-E27*E10+2500*1000*(T11-E11))</f>
        <v>76.85667512882819</v>
      </c>
      <c r="U17" s="106"/>
      <c r="W17" s="36">
        <v>20</v>
      </c>
      <c r="X17" s="37">
        <v>2.313407712859623</v>
      </c>
      <c r="Y17" s="38">
        <v>0.014506088172050192</v>
      </c>
      <c r="AA17" s="61"/>
      <c r="AB17" s="62"/>
      <c r="AC17" s="63"/>
      <c r="AD17" s="64"/>
      <c r="AE17" s="3"/>
      <c r="AF17" s="46"/>
      <c r="AG17" s="46"/>
      <c r="AH17" s="46"/>
      <c r="AI17" s="46"/>
      <c r="AJ17" s="46"/>
    </row>
    <row r="18" spans="2:36" ht="13.5">
      <c r="B18" s="223" t="s">
        <v>50</v>
      </c>
      <c r="C18" s="224"/>
      <c r="D18" s="109" t="s">
        <v>78</v>
      </c>
      <c r="E18" s="108">
        <v>0.5</v>
      </c>
      <c r="F18" s="11"/>
      <c r="G18" s="223" t="s">
        <v>50</v>
      </c>
      <c r="H18" s="224"/>
      <c r="I18" s="113" t="s">
        <v>87</v>
      </c>
      <c r="J18" s="209">
        <f>E18</f>
        <v>0.5</v>
      </c>
      <c r="K18" s="4"/>
      <c r="L18" s="223" t="s">
        <v>50</v>
      </c>
      <c r="M18" s="224"/>
      <c r="N18" s="113" t="s">
        <v>94</v>
      </c>
      <c r="O18" s="178">
        <f>E21</f>
        <v>0.2</v>
      </c>
      <c r="P18" s="16"/>
      <c r="Q18" s="223" t="s">
        <v>50</v>
      </c>
      <c r="R18" s="224"/>
      <c r="S18" s="113" t="s">
        <v>97</v>
      </c>
      <c r="T18" s="214">
        <v>0.1</v>
      </c>
      <c r="U18" s="103"/>
      <c r="W18" s="39">
        <v>24</v>
      </c>
      <c r="X18" s="40">
        <v>2.959191042310625</v>
      </c>
      <c r="Y18" s="41">
        <v>0.018677284507912936</v>
      </c>
      <c r="AA18" s="54" t="s">
        <v>18</v>
      </c>
      <c r="AB18" s="57" t="s">
        <v>19</v>
      </c>
      <c r="AC18" s="58" t="s">
        <v>18</v>
      </c>
      <c r="AD18" s="55" t="s">
        <v>19</v>
      </c>
      <c r="AE18" s="59" t="s">
        <v>18</v>
      </c>
      <c r="AF18" s="57" t="s">
        <v>19</v>
      </c>
      <c r="AG18" s="58" t="s">
        <v>18</v>
      </c>
      <c r="AH18" s="55" t="s">
        <v>19</v>
      </c>
      <c r="AI18" s="59" t="s">
        <v>18</v>
      </c>
      <c r="AJ18" s="60" t="s">
        <v>19</v>
      </c>
    </row>
    <row r="19" spans="2:36" ht="13.5">
      <c r="B19" s="223" t="s">
        <v>68</v>
      </c>
      <c r="C19" s="224"/>
      <c r="D19" s="109" t="s">
        <v>79</v>
      </c>
      <c r="E19" s="192">
        <v>0.1</v>
      </c>
      <c r="F19" s="11"/>
      <c r="G19" s="112"/>
      <c r="H19" s="4"/>
      <c r="I19" s="83"/>
      <c r="J19" s="139"/>
      <c r="K19" s="103"/>
      <c r="L19" s="4"/>
      <c r="M19" s="13"/>
      <c r="N19" s="114"/>
      <c r="O19" s="124"/>
      <c r="P19" s="103"/>
      <c r="Q19" s="17"/>
      <c r="R19" s="18"/>
      <c r="S19" s="10"/>
      <c r="T19" s="83"/>
      <c r="U19" s="106"/>
      <c r="W19" s="39">
        <v>28</v>
      </c>
      <c r="X19" s="40">
        <v>3.756122195256014</v>
      </c>
      <c r="Y19" s="41">
        <v>0.023900897141137845</v>
      </c>
      <c r="AA19" s="65">
        <v>25</v>
      </c>
      <c r="AB19" s="156">
        <v>0.01987591058374646</v>
      </c>
      <c r="AC19" s="66">
        <v>30</v>
      </c>
      <c r="AD19" s="157">
        <v>0.026981061198458563</v>
      </c>
      <c r="AE19" s="67">
        <v>35</v>
      </c>
      <c r="AF19" s="158">
        <v>0.036336745125487534</v>
      </c>
      <c r="AG19" s="66">
        <v>40</v>
      </c>
      <c r="AH19" s="157">
        <v>0.04862304096946364</v>
      </c>
      <c r="AI19" s="67">
        <v>45</v>
      </c>
      <c r="AJ19" s="159">
        <v>0.06475624123285183</v>
      </c>
    </row>
    <row r="20" spans="2:47" ht="13.5">
      <c r="B20" s="258" t="s">
        <v>65</v>
      </c>
      <c r="C20" s="258"/>
      <c r="D20" s="258"/>
      <c r="E20" s="258"/>
      <c r="F20" s="11"/>
      <c r="K20" s="104"/>
      <c r="P20" s="16"/>
      <c r="U20" s="103"/>
      <c r="W20" s="39">
        <v>32</v>
      </c>
      <c r="X20" s="40">
        <v>4.732686057005846</v>
      </c>
      <c r="Y20" s="41">
        <v>0.030419498656619345</v>
      </c>
      <c r="AA20" s="145">
        <v>71.73115626111415</v>
      </c>
      <c r="AB20" s="154">
        <v>0</v>
      </c>
      <c r="AC20" s="149">
        <v>92.31666422202952</v>
      </c>
      <c r="AD20" s="153">
        <v>0</v>
      </c>
      <c r="AE20" s="151">
        <v>117.12826965607294</v>
      </c>
      <c r="AF20" s="154">
        <v>0</v>
      </c>
      <c r="AG20" s="149">
        <v>147.02838774267676</v>
      </c>
      <c r="AH20" s="153">
        <v>0</v>
      </c>
      <c r="AI20" s="151">
        <v>182.98217822330105</v>
      </c>
      <c r="AJ20" s="155">
        <v>0</v>
      </c>
      <c r="AK20" s="15" t="s">
        <v>4</v>
      </c>
      <c r="AL20" s="64" t="s">
        <v>4</v>
      </c>
      <c r="AM20" s="134" t="s">
        <v>4</v>
      </c>
      <c r="AN20" s="135" t="s">
        <v>4</v>
      </c>
      <c r="AO20" s="7"/>
      <c r="AP20" s="19" t="s">
        <v>4</v>
      </c>
      <c r="AQ20" s="68" t="s">
        <v>4</v>
      </c>
      <c r="AR20" s="100" t="s">
        <v>4</v>
      </c>
      <c r="AS20" s="99" t="s">
        <v>4</v>
      </c>
      <c r="AT20" s="101" t="s">
        <v>4</v>
      </c>
      <c r="AU20" s="80" t="s">
        <v>4</v>
      </c>
    </row>
    <row r="21" spans="2:47" ht="13.5">
      <c r="B21" s="223" t="s">
        <v>51</v>
      </c>
      <c r="C21" s="224"/>
      <c r="D21" s="109" t="s">
        <v>80</v>
      </c>
      <c r="E21" s="108">
        <v>0.2</v>
      </c>
      <c r="G21" s="249" t="s">
        <v>54</v>
      </c>
      <c r="H21" s="250"/>
      <c r="I21" s="113" t="s">
        <v>88</v>
      </c>
      <c r="J21" s="140">
        <f>E12*E27/E14/E25*(E10-J10)*LN((E10-E17)/(J10-J17))/((E10-E17)-(J10-J17))</f>
        <v>0.2364555385057939</v>
      </c>
      <c r="K21" s="103"/>
      <c r="L21" s="249" t="s">
        <v>54</v>
      </c>
      <c r="M21" s="250"/>
      <c r="N21" s="113" t="s">
        <v>95</v>
      </c>
      <c r="O21" s="140">
        <f>E19*(J27+O27)/2*(J18-O18)/E14/E25/(O11-J11)*LN((J30-J11)/(J30-O11))</f>
        <v>3.4445275778457147</v>
      </c>
      <c r="P21" s="103"/>
      <c r="Q21" s="249" t="s">
        <v>54</v>
      </c>
      <c r="R21" s="250"/>
      <c r="S21" s="113" t="s">
        <v>98</v>
      </c>
      <c r="T21" s="140">
        <f>E12*(O27+T27)/2*(E21-E22)/E14/E25/((T18-E22)-E12/E19*(O30-T11))*LN((T18-E22)/(E21-E22)*(O30-O11)/(O30-T11))</f>
        <v>2.203517908587991</v>
      </c>
      <c r="U21" s="106"/>
      <c r="W21" s="39">
        <v>36</v>
      </c>
      <c r="X21" s="40">
        <v>5.9213794773368855</v>
      </c>
      <c r="Y21" s="41">
        <v>0.03853420154110883</v>
      </c>
      <c r="AA21" s="68"/>
      <c r="AB21" s="62"/>
      <c r="AC21" s="63"/>
      <c r="AD21" s="19"/>
      <c r="AE21" s="3"/>
      <c r="AF21" s="3"/>
      <c r="AG21" s="3"/>
      <c r="AH21" s="3"/>
      <c r="AI21" s="3"/>
      <c r="AJ21" s="3"/>
      <c r="AK21" s="15" t="s">
        <v>4</v>
      </c>
      <c r="AL21" s="64" t="s">
        <v>4</v>
      </c>
      <c r="AM21" s="134" t="s">
        <v>4</v>
      </c>
      <c r="AN21" s="135" t="s">
        <v>4</v>
      </c>
      <c r="AO21" s="7"/>
      <c r="AP21" s="19" t="s">
        <v>4</v>
      </c>
      <c r="AQ21" s="68" t="s">
        <v>4</v>
      </c>
      <c r="AR21" s="100" t="s">
        <v>4</v>
      </c>
      <c r="AS21" s="99" t="s">
        <v>4</v>
      </c>
      <c r="AT21" s="101" t="s">
        <v>4</v>
      </c>
      <c r="AU21" s="80" t="s">
        <v>4</v>
      </c>
    </row>
    <row r="22" spans="2:47" ht="13.5">
      <c r="B22" s="223" t="s">
        <v>52</v>
      </c>
      <c r="C22" s="224"/>
      <c r="D22" s="110" t="s">
        <v>81</v>
      </c>
      <c r="E22" s="108">
        <v>0.05</v>
      </c>
      <c r="F22" s="21"/>
      <c r="G22" s="163"/>
      <c r="H22" s="9"/>
      <c r="I22" s="9"/>
      <c r="J22" s="9"/>
      <c r="K22" s="104"/>
      <c r="L22" s="163"/>
      <c r="M22" s="13"/>
      <c r="N22" s="14"/>
      <c r="O22" s="15"/>
      <c r="P22" s="16"/>
      <c r="Q22" s="81"/>
      <c r="R22" s="81"/>
      <c r="S22" s="81"/>
      <c r="T22" s="82"/>
      <c r="U22" s="102"/>
      <c r="W22" s="36">
        <v>40</v>
      </c>
      <c r="X22" s="37">
        <v>7.359062630365198</v>
      </c>
      <c r="Y22" s="38">
        <v>0.04862304096946364</v>
      </c>
      <c r="AA22" s="54" t="s">
        <v>18</v>
      </c>
      <c r="AB22" s="55" t="s">
        <v>19</v>
      </c>
      <c r="AC22" s="59" t="s">
        <v>18</v>
      </c>
      <c r="AD22" s="57" t="s">
        <v>19</v>
      </c>
      <c r="AE22" s="58" t="s">
        <v>18</v>
      </c>
      <c r="AF22" s="55" t="s">
        <v>19</v>
      </c>
      <c r="AG22" s="59" t="s">
        <v>18</v>
      </c>
      <c r="AH22" s="55" t="s">
        <v>19</v>
      </c>
      <c r="AI22" s="59" t="s">
        <v>18</v>
      </c>
      <c r="AJ22" s="60" t="s">
        <v>19</v>
      </c>
      <c r="AK22" s="7"/>
      <c r="AL22" s="7"/>
      <c r="AM22" s="7"/>
      <c r="AN22" s="7"/>
      <c r="AO22" s="7"/>
      <c r="AP22" s="7"/>
      <c r="AQ22" s="7"/>
      <c r="AR22" s="7"/>
      <c r="AS22" s="99" t="s">
        <v>4</v>
      </c>
      <c r="AT22" s="101" t="s">
        <v>4</v>
      </c>
      <c r="AU22" s="80" t="s">
        <v>4</v>
      </c>
    </row>
    <row r="23" spans="2:47" ht="13.5">
      <c r="B23" s="223" t="s">
        <v>70</v>
      </c>
      <c r="C23" s="224"/>
      <c r="D23" s="111" t="s">
        <v>82</v>
      </c>
      <c r="E23" s="192">
        <v>800</v>
      </c>
      <c r="F23" s="21"/>
      <c r="G23" s="268" t="s">
        <v>172</v>
      </c>
      <c r="H23" s="268"/>
      <c r="I23" s="268"/>
      <c r="J23" s="212">
        <f>E10-E19/E12/E27*E33*(J17-E17)</f>
        <v>118.79547134043072</v>
      </c>
      <c r="L23" s="164"/>
      <c r="M23" s="164"/>
      <c r="N23" s="164"/>
      <c r="O23" s="164"/>
      <c r="P23" s="103"/>
      <c r="Q23" s="268" t="s">
        <v>174</v>
      </c>
      <c r="R23" s="268"/>
      <c r="S23" s="268"/>
      <c r="T23" s="216">
        <f>E33/T33*E17-E12/E19/T33*(T27*T10-E27*E10+2500*1000*(T11-E11))</f>
        <v>76.85667512882819</v>
      </c>
      <c r="V23" s="202"/>
      <c r="W23" s="39">
        <v>44</v>
      </c>
      <c r="X23" s="40">
        <v>9.087315478158681</v>
      </c>
      <c r="Y23" s="41">
        <v>0.061167319223260165</v>
      </c>
      <c r="AA23" s="65">
        <v>50</v>
      </c>
      <c r="AB23" s="157">
        <v>0.0860034861209505</v>
      </c>
      <c r="AC23" s="67">
        <v>55</v>
      </c>
      <c r="AD23" s="160">
        <v>0.11417457634002308</v>
      </c>
      <c r="AE23" s="67">
        <v>60</v>
      </c>
      <c r="AF23" s="157">
        <v>0.15195866750912637</v>
      </c>
      <c r="AG23" s="67">
        <v>65</v>
      </c>
      <c r="AH23" s="157">
        <v>0.20355084071355445</v>
      </c>
      <c r="AI23" s="67">
        <v>70</v>
      </c>
      <c r="AJ23" s="159">
        <v>0.2759067958861066</v>
      </c>
      <c r="AK23" s="7"/>
      <c r="AL23" s="7"/>
      <c r="AM23" s="7"/>
      <c r="AN23" s="7"/>
      <c r="AO23" s="7"/>
      <c r="AP23" s="7"/>
      <c r="AQ23" s="7"/>
      <c r="AR23" s="7"/>
      <c r="AS23" s="99" t="s">
        <v>4</v>
      </c>
      <c r="AT23" s="101" t="s">
        <v>4</v>
      </c>
      <c r="AU23" s="80" t="s">
        <v>4</v>
      </c>
    </row>
    <row r="24" spans="2:47" ht="14.25" thickBot="1">
      <c r="B24" s="223" t="s">
        <v>103</v>
      </c>
      <c r="C24" s="224"/>
      <c r="D24" s="111" t="s">
        <v>104</v>
      </c>
      <c r="E24" s="166">
        <v>4180</v>
      </c>
      <c r="F24" s="21"/>
      <c r="G24" s="265" t="s">
        <v>173</v>
      </c>
      <c r="H24" s="265"/>
      <c r="I24" s="265"/>
      <c r="J24" s="213">
        <f>J17+J31/J27*(J30-J11)</f>
        <v>118.79547468064199</v>
      </c>
      <c r="L24" s="164"/>
      <c r="M24" s="164"/>
      <c r="N24" s="164"/>
      <c r="O24" s="164"/>
      <c r="P24" s="16"/>
      <c r="Q24" s="265" t="s">
        <v>175</v>
      </c>
      <c r="R24" s="265"/>
      <c r="S24" s="265"/>
      <c r="T24" s="217">
        <f>T10+(O17-T10)/(O31*O34-E23*(T10-O17))*(O31*T34-E23*(T10-O17)*(T34/O34)^(O31*O34/E23/(T10-O17)))</f>
        <v>76.8566894292209</v>
      </c>
      <c r="V24" s="203"/>
      <c r="W24" s="39">
        <v>48</v>
      </c>
      <c r="X24" s="40">
        <v>11.152796991476833</v>
      </c>
      <c r="Y24" s="41">
        <v>0.07679024404332536</v>
      </c>
      <c r="AA24" s="145">
        <v>226.05118119661472</v>
      </c>
      <c r="AB24" s="153">
        <v>0</v>
      </c>
      <c r="AC24" s="151">
        <v>277.3806135164199</v>
      </c>
      <c r="AD24" s="154">
        <v>0</v>
      </c>
      <c r="AE24" s="149">
        <v>338.17908146003117</v>
      </c>
      <c r="AF24" s="153">
        <v>0</v>
      </c>
      <c r="AG24" s="151">
        <v>409.68963302300676</v>
      </c>
      <c r="AH24" s="153">
        <v>0</v>
      </c>
      <c r="AI24" s="151">
        <v>493.1514373438777</v>
      </c>
      <c r="AJ24" s="155">
        <v>0</v>
      </c>
      <c r="AK24" s="7"/>
      <c r="AL24" s="7"/>
      <c r="AM24" s="7"/>
      <c r="AN24" s="7"/>
      <c r="AO24" s="7"/>
      <c r="AP24" s="7"/>
      <c r="AQ24" s="7"/>
      <c r="AR24" s="7"/>
      <c r="AS24" s="99" t="s">
        <v>4</v>
      </c>
      <c r="AT24" s="101" t="s">
        <v>4</v>
      </c>
      <c r="AU24" s="80" t="s">
        <v>4</v>
      </c>
    </row>
    <row r="25" spans="2:47" ht="14.25" thickBot="1">
      <c r="B25" s="223" t="s">
        <v>53</v>
      </c>
      <c r="C25" s="224"/>
      <c r="D25" s="111" t="s">
        <v>83</v>
      </c>
      <c r="E25" s="192">
        <v>10</v>
      </c>
      <c r="F25" s="22"/>
      <c r="G25" s="253" t="s">
        <v>170</v>
      </c>
      <c r="H25" s="254"/>
      <c r="I25" s="254"/>
      <c r="J25" s="211">
        <f>J23-J24</f>
        <v>-3.3402112649127957E-06</v>
      </c>
      <c r="K25" s="103" t="s">
        <v>183</v>
      </c>
      <c r="L25" s="176"/>
      <c r="M25" s="176"/>
      <c r="N25" s="176"/>
      <c r="O25" s="176"/>
      <c r="P25" s="105"/>
      <c r="Q25" s="253" t="s">
        <v>169</v>
      </c>
      <c r="R25" s="254"/>
      <c r="S25" s="254"/>
      <c r="T25" s="211">
        <f>T23-T24</f>
        <v>-1.4300392720656419E-05</v>
      </c>
      <c r="U25" s="218" t="s">
        <v>184</v>
      </c>
      <c r="W25" s="39">
        <v>52</v>
      </c>
      <c r="X25" s="40">
        <v>13.607604735341885</v>
      </c>
      <c r="Y25" s="41">
        <v>0.09631507344977057</v>
      </c>
      <c r="AA25" s="69"/>
      <c r="AB25" s="50"/>
      <c r="AC25" s="70"/>
      <c r="AD25" s="47"/>
      <c r="AE25" s="48"/>
      <c r="AF25" s="48"/>
      <c r="AG25" s="48"/>
      <c r="AH25" s="48"/>
      <c r="AI25" s="48"/>
      <c r="AJ25" s="48"/>
      <c r="AK25" s="7"/>
      <c r="AL25" s="7"/>
      <c r="AM25" s="7"/>
      <c r="AN25" s="7"/>
      <c r="AO25" s="7"/>
      <c r="AP25" s="7"/>
      <c r="AQ25" s="7"/>
      <c r="AR25" s="7"/>
      <c r="AS25" s="98" t="s">
        <v>4</v>
      </c>
      <c r="AT25" s="98" t="s">
        <v>4</v>
      </c>
      <c r="AU25" s="19" t="s">
        <v>4</v>
      </c>
    </row>
    <row r="26" spans="2:47" ht="13.5">
      <c r="B26" s="115"/>
      <c r="C26" s="115"/>
      <c r="D26" s="115"/>
      <c r="E26" s="116"/>
      <c r="F26" s="23"/>
      <c r="G26" s="23"/>
      <c r="H26" s="23"/>
      <c r="I26" s="23"/>
      <c r="J26" s="23"/>
      <c r="U26" s="103"/>
      <c r="W26" s="39">
        <v>56</v>
      </c>
      <c r="X26" s="40">
        <v>16.509632412608518</v>
      </c>
      <c r="Y26" s="41">
        <v>0.12085521434546878</v>
      </c>
      <c r="AA26" s="54" t="s">
        <v>18</v>
      </c>
      <c r="AB26" s="55" t="s">
        <v>19</v>
      </c>
      <c r="AC26" s="59" t="s">
        <v>18</v>
      </c>
      <c r="AD26" s="57" t="s">
        <v>19</v>
      </c>
      <c r="AE26" s="58" t="s">
        <v>18</v>
      </c>
      <c r="AF26" s="55" t="s">
        <v>19</v>
      </c>
      <c r="AG26" s="59" t="s">
        <v>18</v>
      </c>
      <c r="AH26" s="55" t="s">
        <v>19</v>
      </c>
      <c r="AI26" s="59" t="s">
        <v>18</v>
      </c>
      <c r="AJ26" s="60" t="s">
        <v>19</v>
      </c>
      <c r="AK26" s="7"/>
      <c r="AL26" s="7"/>
      <c r="AM26" s="7"/>
      <c r="AN26" s="7"/>
      <c r="AO26" s="7"/>
      <c r="AP26" s="7"/>
      <c r="AQ26" s="7"/>
      <c r="AR26" s="7"/>
      <c r="AS26" s="98" t="s">
        <v>4</v>
      </c>
      <c r="AT26" s="98" t="s">
        <v>4</v>
      </c>
      <c r="AU26" s="19" t="s">
        <v>4</v>
      </c>
    </row>
    <row r="27" spans="2:47" ht="13.5">
      <c r="B27" s="223" t="s">
        <v>66</v>
      </c>
      <c r="C27" s="224"/>
      <c r="D27" s="193" t="s">
        <v>119</v>
      </c>
      <c r="E27" s="166">
        <f>(1+1.88*E11)*1000</f>
        <v>1037.6000000000001</v>
      </c>
      <c r="G27" s="223" t="s">
        <v>66</v>
      </c>
      <c r="H27" s="224"/>
      <c r="I27" s="113" t="s">
        <v>89</v>
      </c>
      <c r="J27" s="166">
        <f>(1+1.88*J11)*1000</f>
        <v>1037.6000000000001</v>
      </c>
      <c r="L27" s="223" t="s">
        <v>66</v>
      </c>
      <c r="M27" s="224"/>
      <c r="N27" s="193" t="s">
        <v>120</v>
      </c>
      <c r="O27" s="166">
        <f>(1+1.88*O11)*1000</f>
        <v>1048.88</v>
      </c>
      <c r="Q27" s="223" t="s">
        <v>66</v>
      </c>
      <c r="R27" s="224"/>
      <c r="S27" s="193" t="s">
        <v>139</v>
      </c>
      <c r="T27" s="166">
        <f>(1+1.88*T11)*1000</f>
        <v>1052.64</v>
      </c>
      <c r="U27" s="106"/>
      <c r="W27" s="36">
        <v>60</v>
      </c>
      <c r="X27" s="37">
        <v>19.92292297387042</v>
      </c>
      <c r="Y27" s="38">
        <v>0.15195866750912637</v>
      </c>
      <c r="AA27" s="65">
        <v>75</v>
      </c>
      <c r="AB27" s="157">
        <v>0.3815051144551028</v>
      </c>
      <c r="AC27" s="67">
        <v>80</v>
      </c>
      <c r="AD27" s="160">
        <v>0.5452558131143891</v>
      </c>
      <c r="AE27" s="67">
        <v>85</v>
      </c>
      <c r="AF27" s="157">
        <v>0.8252330541398526</v>
      </c>
      <c r="AG27" s="67">
        <v>90</v>
      </c>
      <c r="AH27" s="157">
        <v>1.3956431653316141</v>
      </c>
      <c r="AI27" s="67">
        <v>95</v>
      </c>
      <c r="AJ27" s="159">
        <v>3.1281667452406827</v>
      </c>
      <c r="AK27" s="7"/>
      <c r="AL27" s="7"/>
      <c r="AM27" s="7"/>
      <c r="AN27" s="7"/>
      <c r="AO27" s="7"/>
      <c r="AP27" s="7"/>
      <c r="AQ27" s="7"/>
      <c r="AR27" s="7"/>
      <c r="AS27" s="10" t="s">
        <v>4</v>
      </c>
      <c r="AT27" s="10" t="s">
        <v>4</v>
      </c>
      <c r="AU27" s="10" t="s">
        <v>4</v>
      </c>
    </row>
    <row r="28" spans="7:47" ht="13.5">
      <c r="G28" s="229" t="s">
        <v>143</v>
      </c>
      <c r="H28" s="229"/>
      <c r="L28" s="229" t="s">
        <v>144</v>
      </c>
      <c r="M28" s="229"/>
      <c r="Q28" s="233"/>
      <c r="R28" s="233"/>
      <c r="S28" s="95"/>
      <c r="U28" s="103"/>
      <c r="W28" s="39">
        <v>64</v>
      </c>
      <c r="X28" s="40">
        <v>23.918014945038344</v>
      </c>
      <c r="Y28" s="41">
        <v>0.19184910335525954</v>
      </c>
      <c r="AA28" s="145">
        <v>589.7519832996162</v>
      </c>
      <c r="AB28" s="153">
        <v>0</v>
      </c>
      <c r="AC28" s="151">
        <v>700.5705561113942</v>
      </c>
      <c r="AD28" s="154">
        <v>0</v>
      </c>
      <c r="AE28" s="149">
        <v>826.5148613397157</v>
      </c>
      <c r="AF28" s="153">
        <v>0</v>
      </c>
      <c r="AG28" s="151">
        <v>968.253942677701</v>
      </c>
      <c r="AH28" s="153">
        <v>0</v>
      </c>
      <c r="AI28" s="151">
        <v>1126.1518354386035</v>
      </c>
      <c r="AJ28" s="155">
        <v>0</v>
      </c>
      <c r="AK28" s="7"/>
      <c r="AL28" s="7"/>
      <c r="AM28" s="7"/>
      <c r="AN28" s="7"/>
      <c r="AO28" s="7"/>
      <c r="AP28" s="7"/>
      <c r="AQ28" s="7"/>
      <c r="AR28" s="7"/>
      <c r="AS28" s="10" t="s">
        <v>4</v>
      </c>
      <c r="AT28" s="10" t="s">
        <v>4</v>
      </c>
      <c r="AU28" s="10" t="s">
        <v>4</v>
      </c>
    </row>
    <row r="29" spans="7:47" ht="13.5">
      <c r="G29" s="223" t="s">
        <v>67</v>
      </c>
      <c r="H29" s="224"/>
      <c r="I29" s="113" t="s">
        <v>90</v>
      </c>
      <c r="J29" s="140">
        <f>EXP(AA4-AA5/(AA6+J17+273.15))*0.001</f>
        <v>8.022823001559065</v>
      </c>
      <c r="L29" s="223" t="s">
        <v>67</v>
      </c>
      <c r="M29" s="224"/>
      <c r="N29" s="113" t="s">
        <v>140</v>
      </c>
      <c r="O29" s="140">
        <f>EXP(AA4-AA5/(AA6+O17+273.15))*0.001</f>
        <v>8.022823001559065</v>
      </c>
      <c r="U29" s="106"/>
      <c r="W29" s="39">
        <v>68</v>
      </c>
      <c r="X29" s="40">
        <v>28.57227969250358</v>
      </c>
      <c r="Y29" s="41">
        <v>0.24384812771316605</v>
      </c>
      <c r="AC29" s="96"/>
      <c r="AD29" s="128"/>
      <c r="AE29" s="121"/>
      <c r="AF29" s="94"/>
      <c r="AG29" s="129"/>
      <c r="AH29" s="121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10" t="s">
        <v>4</v>
      </c>
      <c r="AT29" s="10" t="s">
        <v>4</v>
      </c>
      <c r="AU29" s="10" t="s">
        <v>4</v>
      </c>
    </row>
    <row r="30" spans="7:34" ht="13.5">
      <c r="G30" s="223" t="s">
        <v>72</v>
      </c>
      <c r="H30" s="224"/>
      <c r="I30" s="113" t="s">
        <v>91</v>
      </c>
      <c r="J30" s="178">
        <f>18/29*J29/(101.3-J29)</f>
        <v>0.05338586996935207</v>
      </c>
      <c r="L30" s="223" t="s">
        <v>72</v>
      </c>
      <c r="M30" s="224"/>
      <c r="N30" s="113" t="s">
        <v>141</v>
      </c>
      <c r="O30" s="178">
        <f>18/29*O29/(101.3-O29)</f>
        <v>0.05338586996935207</v>
      </c>
      <c r="U30" s="103"/>
      <c r="W30" s="39">
        <v>72</v>
      </c>
      <c r="X30" s="40">
        <v>33.97024743745672</v>
      </c>
      <c r="Y30" s="41">
        <v>0.31315993844609086</v>
      </c>
      <c r="AC30" s="96"/>
      <c r="AD30" s="128"/>
      <c r="AE30" s="121"/>
      <c r="AF30" s="94"/>
      <c r="AG30" s="129"/>
      <c r="AH30" s="121"/>
    </row>
    <row r="31" spans="7:34" ht="13.5">
      <c r="G31" s="223" t="s">
        <v>71</v>
      </c>
      <c r="H31" s="224"/>
      <c r="I31" s="113" t="s">
        <v>92</v>
      </c>
      <c r="J31" s="167">
        <f>(2500-2.44*J17)*1000</f>
        <v>2398439.477392862</v>
      </c>
      <c r="L31" s="223" t="s">
        <v>71</v>
      </c>
      <c r="M31" s="224"/>
      <c r="N31" s="113" t="s">
        <v>142</v>
      </c>
      <c r="O31" s="167">
        <f>(2500-2.44*O17)*1000</f>
        <v>2398439.477392862</v>
      </c>
      <c r="Q31" s="196"/>
      <c r="R31" s="196"/>
      <c r="S31" s="165"/>
      <c r="T31" s="195"/>
      <c r="U31" s="106"/>
      <c r="W31" s="39">
        <v>76</v>
      </c>
      <c r="X31" s="40">
        <v>40.20391994297698</v>
      </c>
      <c r="Y31" s="41">
        <v>0.4084412155852742</v>
      </c>
      <c r="AC31" s="96"/>
      <c r="AD31" s="128"/>
      <c r="AE31" s="121"/>
      <c r="AF31" s="94"/>
      <c r="AG31" s="129"/>
      <c r="AH31" s="121"/>
    </row>
    <row r="32" spans="2:34" ht="13.5">
      <c r="B32" s="48" t="s">
        <v>187</v>
      </c>
      <c r="L32" s="48" t="s">
        <v>187</v>
      </c>
      <c r="Q32" s="3" t="s">
        <v>187</v>
      </c>
      <c r="S32" s="97" t="s">
        <v>45</v>
      </c>
      <c r="U32" s="103"/>
      <c r="W32" s="36">
        <v>80</v>
      </c>
      <c r="X32" s="37">
        <v>47.37306792713644</v>
      </c>
      <c r="Y32" s="38">
        <v>0.5452558131143891</v>
      </c>
      <c r="AC32" s="96"/>
      <c r="AD32" s="128"/>
      <c r="AE32" s="121"/>
      <c r="AF32" s="94"/>
      <c r="AG32" s="129"/>
      <c r="AH32" s="121"/>
    </row>
    <row r="33" spans="2:34" ht="13.5">
      <c r="B33" s="223" t="s">
        <v>186</v>
      </c>
      <c r="C33" s="224"/>
      <c r="D33" s="111" t="s">
        <v>117</v>
      </c>
      <c r="E33" s="166">
        <f>E23+E18*E24</f>
        <v>2890</v>
      </c>
      <c r="L33" s="230" t="s">
        <v>185</v>
      </c>
      <c r="M33" s="231"/>
      <c r="N33" s="111" t="s">
        <v>118</v>
      </c>
      <c r="O33" s="166">
        <f>E23+O18*E24</f>
        <v>1636</v>
      </c>
      <c r="Q33" s="230" t="s">
        <v>185</v>
      </c>
      <c r="R33" s="231"/>
      <c r="S33" s="111" t="s">
        <v>156</v>
      </c>
      <c r="T33" s="166">
        <f>E23+T18*E24</f>
        <v>1218</v>
      </c>
      <c r="U33" s="106"/>
      <c r="W33" s="39">
        <v>84</v>
      </c>
      <c r="X33" s="40">
        <v>55.58551139974854</v>
      </c>
      <c r="Y33" s="41">
        <v>0.7547137233665219</v>
      </c>
      <c r="AC33" s="96"/>
      <c r="AD33" s="128"/>
      <c r="AE33" s="130"/>
      <c r="AF33" s="94"/>
      <c r="AG33" s="129"/>
      <c r="AH33" s="121"/>
    </row>
    <row r="34" spans="12:25" ht="13.5">
      <c r="L34" s="230" t="s">
        <v>157</v>
      </c>
      <c r="M34" s="231"/>
      <c r="N34" s="193" t="s">
        <v>158</v>
      </c>
      <c r="O34" s="140">
        <f>O18-E22</f>
        <v>0.15000000000000002</v>
      </c>
      <c r="Q34" s="230" t="s">
        <v>157</v>
      </c>
      <c r="R34" s="231"/>
      <c r="S34" s="193" t="s">
        <v>159</v>
      </c>
      <c r="T34" s="140">
        <f>T18-E22</f>
        <v>0.05</v>
      </c>
      <c r="U34" s="102"/>
      <c r="W34" s="39">
        <v>88</v>
      </c>
      <c r="X34" s="40">
        <v>64.95738127670502</v>
      </c>
      <c r="Y34" s="41">
        <v>1.1093965157689003</v>
      </c>
    </row>
    <row r="35" spans="13:25" ht="14.25" thickBot="1">
      <c r="M35" s="201"/>
      <c r="N35" s="201"/>
      <c r="O35" s="201"/>
      <c r="U35" s="106"/>
      <c r="W35" s="39">
        <v>92</v>
      </c>
      <c r="X35" s="40">
        <v>75.6133607913542</v>
      </c>
      <c r="Y35" s="41">
        <v>1.8271144953916771</v>
      </c>
    </row>
    <row r="36" spans="2:25" ht="14.25" thickBot="1">
      <c r="B36" s="137" t="s">
        <v>162</v>
      </c>
      <c r="G36" s="137" t="s">
        <v>165</v>
      </c>
      <c r="Q36" s="137" t="s">
        <v>147</v>
      </c>
      <c r="U36" s="103"/>
      <c r="W36" s="39">
        <v>96</v>
      </c>
      <c r="X36" s="40">
        <v>87.68690539443777</v>
      </c>
      <c r="Y36" s="41">
        <v>3.998088358996005</v>
      </c>
    </row>
    <row r="37" spans="12:25" ht="13.5">
      <c r="L37" s="200" t="s">
        <v>153</v>
      </c>
      <c r="U37" s="106"/>
      <c r="W37" s="36">
        <v>100</v>
      </c>
      <c r="X37" s="37">
        <v>101.32044001024673</v>
      </c>
      <c r="Y37" s="42" t="s">
        <v>17</v>
      </c>
    </row>
    <row r="38" spans="2:25" ht="13.5">
      <c r="B38" s="270" t="s">
        <v>166</v>
      </c>
      <c r="C38" s="270"/>
      <c r="D38" s="270"/>
      <c r="G38" s="260" t="s">
        <v>111</v>
      </c>
      <c r="H38" s="260"/>
      <c r="I38" s="260"/>
      <c r="J38" s="260"/>
      <c r="L38" s="286" t="s">
        <v>154</v>
      </c>
      <c r="M38" s="286"/>
      <c r="N38" s="286"/>
      <c r="O38" s="286"/>
      <c r="Q38" s="260" t="s">
        <v>148</v>
      </c>
      <c r="R38" s="260"/>
      <c r="S38" s="260"/>
      <c r="T38" s="260"/>
      <c r="U38" s="103"/>
      <c r="W38" s="144"/>
      <c r="X38" s="144"/>
      <c r="Y38" s="144"/>
    </row>
    <row r="39" spans="2:21" ht="13.5">
      <c r="B39" s="205" t="s">
        <v>163</v>
      </c>
      <c r="C39" s="232" t="s">
        <v>164</v>
      </c>
      <c r="D39" s="222"/>
      <c r="G39" s="225" t="s">
        <v>112</v>
      </c>
      <c r="H39" s="225"/>
      <c r="I39" s="225"/>
      <c r="J39" s="225"/>
      <c r="L39" s="259" t="s">
        <v>155</v>
      </c>
      <c r="M39" s="259"/>
      <c r="N39" s="259"/>
      <c r="O39" s="259"/>
      <c r="P39" s="125"/>
      <c r="Q39" s="225" t="s">
        <v>151</v>
      </c>
      <c r="R39" s="225"/>
      <c r="S39" s="225"/>
      <c r="T39" s="225"/>
      <c r="U39" s="106"/>
    </row>
    <row r="40" spans="2:21" ht="13.5">
      <c r="B40" s="115"/>
      <c r="C40" s="115"/>
      <c r="D40" s="115"/>
      <c r="E40" s="117"/>
      <c r="G40" s="225" t="s">
        <v>113</v>
      </c>
      <c r="H40" s="225"/>
      <c r="I40" s="225"/>
      <c r="J40" s="225"/>
      <c r="M40" s="96"/>
      <c r="N40" s="123"/>
      <c r="Q40" s="225" t="s">
        <v>152</v>
      </c>
      <c r="R40" s="225"/>
      <c r="S40" s="225"/>
      <c r="T40" s="225"/>
      <c r="U40" s="103"/>
    </row>
    <row r="41" spans="2:21" ht="13.5">
      <c r="B41" s="115"/>
      <c r="F41" s="175"/>
      <c r="M41" s="96"/>
      <c r="N41" s="123"/>
      <c r="O41" s="124"/>
      <c r="P41" s="125"/>
      <c r="U41" s="106"/>
    </row>
    <row r="42" spans="5:21" ht="13.5">
      <c r="E42" s="260" t="s">
        <v>105</v>
      </c>
      <c r="F42" s="260"/>
      <c r="G42" s="225" t="s">
        <v>106</v>
      </c>
      <c r="H42" s="225"/>
      <c r="L42" s="92"/>
      <c r="M42" s="92"/>
      <c r="N42" s="92"/>
      <c r="O42" s="260" t="s">
        <v>105</v>
      </c>
      <c r="P42" s="260"/>
      <c r="Q42" s="225" t="s">
        <v>106</v>
      </c>
      <c r="R42" s="225"/>
      <c r="U42" s="106"/>
    </row>
    <row r="43" spans="7:29" ht="13.5">
      <c r="G43" s="194" t="s">
        <v>122</v>
      </c>
      <c r="H43" s="232" t="s">
        <v>180</v>
      </c>
      <c r="I43" s="222"/>
      <c r="J43" s="222"/>
      <c r="M43"/>
      <c r="N43"/>
      <c r="O43"/>
      <c r="P43"/>
      <c r="Q43" s="194" t="s">
        <v>160</v>
      </c>
      <c r="R43" s="232" t="s">
        <v>176</v>
      </c>
      <c r="S43" s="222"/>
      <c r="T43" s="222"/>
      <c r="U43" s="103"/>
      <c r="W43" s="255" t="s">
        <v>21</v>
      </c>
      <c r="X43" s="256"/>
      <c r="Y43" s="256"/>
      <c r="Z43" s="256"/>
      <c r="AA43" s="256"/>
      <c r="AB43" s="256"/>
      <c r="AC43" s="257"/>
    </row>
    <row r="44" spans="7:21" ht="13.5">
      <c r="G44" s="204" t="s">
        <v>123</v>
      </c>
      <c r="H44" s="227" t="s">
        <v>124</v>
      </c>
      <c r="I44" s="228"/>
      <c r="J44" s="228"/>
      <c r="Q44" s="204" t="s">
        <v>161</v>
      </c>
      <c r="R44" s="227" t="s">
        <v>124</v>
      </c>
      <c r="S44" s="228"/>
      <c r="T44" s="228"/>
      <c r="U44" s="106"/>
    </row>
    <row r="45" spans="21:29" ht="13.5">
      <c r="U45" s="103"/>
      <c r="W45" s="74"/>
      <c r="X45" s="251" t="s">
        <v>31</v>
      </c>
      <c r="Y45" s="252"/>
      <c r="Z45" s="247" t="s">
        <v>32</v>
      </c>
      <c r="AA45" s="248"/>
      <c r="AB45" s="245" t="s">
        <v>33</v>
      </c>
      <c r="AC45" s="246"/>
    </row>
    <row r="46" spans="5:29" ht="13.5">
      <c r="E46" s="260" t="s">
        <v>107</v>
      </c>
      <c r="F46" s="260"/>
      <c r="G46" s="221" t="s">
        <v>110</v>
      </c>
      <c r="H46" s="221"/>
      <c r="I46" s="221"/>
      <c r="J46" s="221"/>
      <c r="O46" s="260" t="s">
        <v>107</v>
      </c>
      <c r="P46" s="260"/>
      <c r="Q46" s="221" t="s">
        <v>110</v>
      </c>
      <c r="R46" s="221"/>
      <c r="S46" s="221"/>
      <c r="T46" s="221"/>
      <c r="U46" s="106"/>
      <c r="W46" s="243" t="s">
        <v>29</v>
      </c>
      <c r="X46" s="71" t="s">
        <v>23</v>
      </c>
      <c r="Y46" s="76" t="s">
        <v>24</v>
      </c>
      <c r="Z46" s="75" t="s">
        <v>23</v>
      </c>
      <c r="AA46" s="72" t="s">
        <v>25</v>
      </c>
      <c r="AB46" s="77" t="s">
        <v>43</v>
      </c>
      <c r="AC46" s="73" t="s">
        <v>30</v>
      </c>
    </row>
    <row r="47" spans="6:29" ht="13.5">
      <c r="F47" s="174" t="s">
        <v>125</v>
      </c>
      <c r="G47" s="204" t="s">
        <v>123</v>
      </c>
      <c r="H47" s="232" t="s">
        <v>126</v>
      </c>
      <c r="I47" s="222"/>
      <c r="J47" s="222"/>
      <c r="P47" s="174" t="s">
        <v>125</v>
      </c>
      <c r="Q47" s="204" t="s">
        <v>161</v>
      </c>
      <c r="R47" s="232" t="s">
        <v>126</v>
      </c>
      <c r="S47" s="222"/>
      <c r="T47" s="222"/>
      <c r="U47" s="102"/>
      <c r="W47" s="244"/>
      <c r="X47" s="168" t="s">
        <v>11</v>
      </c>
      <c r="Y47" s="169" t="s">
        <v>34</v>
      </c>
      <c r="Z47" s="170" t="s">
        <v>35</v>
      </c>
      <c r="AA47" s="171" t="s">
        <v>36</v>
      </c>
      <c r="AB47" s="172" t="s">
        <v>37</v>
      </c>
      <c r="AC47" s="173" t="s">
        <v>38</v>
      </c>
    </row>
    <row r="48" spans="7:29" ht="13.5">
      <c r="G48" s="226" t="s">
        <v>108</v>
      </c>
      <c r="H48" s="225"/>
      <c r="I48" s="225"/>
      <c r="J48" s="225"/>
      <c r="Q48" s="226" t="s">
        <v>108</v>
      </c>
      <c r="R48" s="225"/>
      <c r="S48" s="225"/>
      <c r="T48" s="225"/>
      <c r="U48" s="106"/>
      <c r="W48" s="2" t="s">
        <v>22</v>
      </c>
      <c r="X48" s="206">
        <f>E10</f>
        <v>120</v>
      </c>
      <c r="Y48" s="186">
        <f>E11</f>
        <v>0.02</v>
      </c>
      <c r="Z48" s="189">
        <f>E17</f>
        <v>20</v>
      </c>
      <c r="AA48" s="191">
        <f>E18</f>
        <v>0.5</v>
      </c>
      <c r="AB48" s="187">
        <v>0</v>
      </c>
      <c r="AC48" s="188">
        <v>0</v>
      </c>
    </row>
    <row r="49" spans="6:29" ht="13.5">
      <c r="F49" s="174" t="s">
        <v>127</v>
      </c>
      <c r="G49" s="222" t="s">
        <v>128</v>
      </c>
      <c r="H49" s="222"/>
      <c r="I49" s="222"/>
      <c r="J49" s="222"/>
      <c r="P49" s="174" t="s">
        <v>127</v>
      </c>
      <c r="Q49" s="222" t="s">
        <v>128</v>
      </c>
      <c r="R49" s="222"/>
      <c r="S49" s="222"/>
      <c r="T49" s="222"/>
      <c r="U49" s="103"/>
      <c r="W49" s="2" t="s">
        <v>27</v>
      </c>
      <c r="X49" s="207">
        <f>J10</f>
        <v>118.79547468064199</v>
      </c>
      <c r="Y49" s="186">
        <f>J11</f>
        <v>0.02</v>
      </c>
      <c r="Z49" s="190">
        <f>J17</f>
        <v>41.62316500292532</v>
      </c>
      <c r="AA49" s="191">
        <f>J18</f>
        <v>0.5</v>
      </c>
      <c r="AB49" s="90">
        <f>J21</f>
        <v>0.2364555385057939</v>
      </c>
      <c r="AC49" s="197">
        <f>AB49/AB52</f>
        <v>0.040182767834291436</v>
      </c>
    </row>
    <row r="50" spans="6:29" ht="13.5">
      <c r="F50" s="174" t="s">
        <v>129</v>
      </c>
      <c r="G50" s="222" t="s">
        <v>130</v>
      </c>
      <c r="H50" s="222"/>
      <c r="I50" s="222"/>
      <c r="J50" s="222"/>
      <c r="P50" s="174" t="s">
        <v>129</v>
      </c>
      <c r="Q50" s="222" t="s">
        <v>130</v>
      </c>
      <c r="R50" s="222"/>
      <c r="S50" s="222"/>
      <c r="T50" s="222"/>
      <c r="U50" s="107"/>
      <c r="W50" s="2" t="s">
        <v>26</v>
      </c>
      <c r="X50" s="207">
        <f>O10</f>
        <v>104.21219781205122</v>
      </c>
      <c r="Y50" s="186">
        <f>O11</f>
        <v>0.026000000000000002</v>
      </c>
      <c r="Z50" s="190">
        <f>O17</f>
        <v>41.62316500292532</v>
      </c>
      <c r="AA50" s="191">
        <f>O18</f>
        <v>0.2</v>
      </c>
      <c r="AB50" s="90">
        <f>O21</f>
        <v>3.4445275778457147</v>
      </c>
      <c r="AC50" s="197">
        <f>(AB49+AB50)/AB52</f>
        <v>0.6255386991608781</v>
      </c>
    </row>
    <row r="51" spans="6:29" ht="13.5">
      <c r="F51" s="174" t="s">
        <v>131</v>
      </c>
      <c r="G51" s="222" t="s">
        <v>132</v>
      </c>
      <c r="H51" s="222"/>
      <c r="I51" s="222"/>
      <c r="J51" s="222"/>
      <c r="P51" s="174" t="s">
        <v>131</v>
      </c>
      <c r="Q51" s="222" t="s">
        <v>132</v>
      </c>
      <c r="R51" s="222"/>
      <c r="S51" s="222"/>
      <c r="T51" s="222"/>
      <c r="W51" s="2" t="s">
        <v>28</v>
      </c>
      <c r="X51" s="207">
        <f>T10</f>
        <v>98.6051939826168</v>
      </c>
      <c r="Y51" s="186">
        <f>T11</f>
        <v>0.028000000000000004</v>
      </c>
      <c r="Z51" s="190">
        <f>T17</f>
        <v>76.85667512882819</v>
      </c>
      <c r="AA51" s="191">
        <f>T18</f>
        <v>0.1</v>
      </c>
      <c r="AB51" s="90">
        <f>T21</f>
        <v>2.203517908587991</v>
      </c>
      <c r="AC51" s="197">
        <f>(AB49+AB50+AB51)/AB52</f>
        <v>1</v>
      </c>
    </row>
    <row r="52" spans="7:29" ht="13.5">
      <c r="G52" s="226" t="s">
        <v>109</v>
      </c>
      <c r="H52" s="225"/>
      <c r="I52" s="225"/>
      <c r="J52" s="225"/>
      <c r="P52"/>
      <c r="Q52" s="226" t="s">
        <v>109</v>
      </c>
      <c r="R52" s="225"/>
      <c r="S52" s="225"/>
      <c r="T52" s="225"/>
      <c r="W52" s="13" t="s">
        <v>4</v>
      </c>
      <c r="X52" s="14" t="s">
        <v>4</v>
      </c>
      <c r="Y52" s="15" t="s">
        <v>4</v>
      </c>
      <c r="Z52" s="64" t="s">
        <v>44</v>
      </c>
      <c r="AA52" s="161" t="s">
        <v>99</v>
      </c>
      <c r="AB52" s="90">
        <f>SUM(AB48:AB51)</f>
        <v>5.8845010249395</v>
      </c>
      <c r="AC52" s="80" t="s">
        <v>10</v>
      </c>
    </row>
    <row r="53" spans="6:29" ht="13.5">
      <c r="F53" s="174" t="s">
        <v>133</v>
      </c>
      <c r="G53" s="225" t="s">
        <v>181</v>
      </c>
      <c r="H53" s="225"/>
      <c r="I53" s="225"/>
      <c r="J53" s="225"/>
      <c r="P53" s="174" t="s">
        <v>133</v>
      </c>
      <c r="Q53" s="225" t="s">
        <v>177</v>
      </c>
      <c r="R53" s="225"/>
      <c r="S53" s="225"/>
      <c r="T53" s="225"/>
      <c r="W53" s="13" t="s">
        <v>4</v>
      </c>
      <c r="X53" s="14" t="s">
        <v>4</v>
      </c>
      <c r="Y53" s="15" t="s">
        <v>4</v>
      </c>
      <c r="Z53" s="64" t="s">
        <v>39</v>
      </c>
      <c r="AA53" s="161" t="s">
        <v>100</v>
      </c>
      <c r="AB53" s="199">
        <v>1</v>
      </c>
      <c r="AC53" s="80" t="s">
        <v>41</v>
      </c>
    </row>
    <row r="54" spans="6:29" ht="13.5">
      <c r="F54" s="174" t="s">
        <v>134</v>
      </c>
      <c r="G54" s="225" t="s">
        <v>178</v>
      </c>
      <c r="H54" s="225"/>
      <c r="I54" s="225"/>
      <c r="J54" s="225"/>
      <c r="P54" s="174" t="s">
        <v>134</v>
      </c>
      <c r="Q54" s="225" t="s">
        <v>178</v>
      </c>
      <c r="R54" s="225"/>
      <c r="S54" s="225"/>
      <c r="T54" s="225"/>
      <c r="W54" s="13" t="s">
        <v>4</v>
      </c>
      <c r="X54" s="14" t="s">
        <v>4</v>
      </c>
      <c r="Y54" s="15" t="s">
        <v>4</v>
      </c>
      <c r="Z54" s="64" t="s">
        <v>145</v>
      </c>
      <c r="AA54" s="162" t="s">
        <v>146</v>
      </c>
      <c r="AB54" s="90">
        <f>3.14*(AB53/2)^2</f>
        <v>0.785</v>
      </c>
      <c r="AC54" s="3" t="s">
        <v>42</v>
      </c>
    </row>
    <row r="55" spans="3:29" ht="13.5">
      <c r="C55" s="96"/>
      <c r="D55" s="123"/>
      <c r="E55" s="124"/>
      <c r="F55" s="174" t="s">
        <v>135</v>
      </c>
      <c r="G55" s="225" t="s">
        <v>182</v>
      </c>
      <c r="H55" s="225"/>
      <c r="I55" s="225"/>
      <c r="J55" s="225"/>
      <c r="K55" s="112"/>
      <c r="M55" s="96"/>
      <c r="N55" s="128"/>
      <c r="O55" s="121"/>
      <c r="P55" s="174" t="s">
        <v>135</v>
      </c>
      <c r="Q55" s="225" t="s">
        <v>179</v>
      </c>
      <c r="R55" s="225"/>
      <c r="S55" s="225"/>
      <c r="T55" s="225"/>
      <c r="X55" s="96"/>
      <c r="Y55" s="128"/>
      <c r="Z55" s="64" t="s">
        <v>40</v>
      </c>
      <c r="AA55" s="162" t="s">
        <v>101</v>
      </c>
      <c r="AB55" s="198">
        <f>AB52/AB54</f>
        <v>7.496179649604458</v>
      </c>
      <c r="AC55" s="3" t="s">
        <v>41</v>
      </c>
    </row>
    <row r="56" spans="2:20" ht="13.5">
      <c r="B56" s="43"/>
      <c r="C56" s="44"/>
      <c r="D56" s="45"/>
      <c r="E56" s="177"/>
      <c r="F56" s="174" t="s">
        <v>136</v>
      </c>
      <c r="G56" s="225" t="s">
        <v>137</v>
      </c>
      <c r="H56" s="225"/>
      <c r="I56" s="225"/>
      <c r="J56" s="225"/>
      <c r="K56" s="48"/>
      <c r="M56" s="96"/>
      <c r="N56" s="128"/>
      <c r="O56" s="121"/>
      <c r="P56" s="174" t="s">
        <v>136</v>
      </c>
      <c r="Q56" s="225" t="s">
        <v>137</v>
      </c>
      <c r="R56" s="225"/>
      <c r="S56" s="225"/>
      <c r="T56" s="225"/>
    </row>
    <row r="57" spans="2:20" ht="13.5">
      <c r="B57" s="49"/>
      <c r="C57" s="50"/>
      <c r="D57" s="51"/>
      <c r="E57" s="52"/>
      <c r="F57" s="48"/>
      <c r="G57" s="95"/>
      <c r="H57" s="95"/>
      <c r="I57" s="183"/>
      <c r="J57" s="184"/>
      <c r="K57" s="53"/>
      <c r="M57" s="96"/>
      <c r="N57" s="128"/>
      <c r="O57" s="121"/>
      <c r="P57" s="94"/>
      <c r="Q57" s="129"/>
      <c r="R57" s="121"/>
      <c r="S57" s="19" t="s">
        <v>45</v>
      </c>
      <c r="T57" s="7"/>
    </row>
    <row r="58" spans="7:20" ht="13.5">
      <c r="G58" s="95"/>
      <c r="H58" s="95"/>
      <c r="I58" s="183"/>
      <c r="J58" s="184"/>
      <c r="M58" s="96"/>
      <c r="N58" s="128"/>
      <c r="O58" s="121"/>
      <c r="P58" s="94"/>
      <c r="Q58" s="129"/>
      <c r="R58" s="121"/>
      <c r="S58" s="19" t="s">
        <v>45</v>
      </c>
      <c r="T58" s="7"/>
    </row>
    <row r="59" spans="7:20" ht="13.5" customHeight="1">
      <c r="G59" s="179"/>
      <c r="H59" s="179"/>
      <c r="I59" s="179"/>
      <c r="J59" s="180"/>
      <c r="M59" s="96"/>
      <c r="N59" s="128"/>
      <c r="O59" s="121"/>
      <c r="P59" s="94"/>
      <c r="Q59" s="129"/>
      <c r="R59" s="121"/>
      <c r="S59" s="19" t="s">
        <v>45</v>
      </c>
      <c r="T59" s="7"/>
    </row>
    <row r="60" spans="7:20" ht="13.5">
      <c r="G60" s="185"/>
      <c r="H60" s="179"/>
      <c r="I60" s="179"/>
      <c r="J60" s="180"/>
      <c r="M60" s="96"/>
      <c r="N60" s="128"/>
      <c r="O60" s="121"/>
      <c r="P60" s="94"/>
      <c r="Q60" s="129"/>
      <c r="R60" s="121"/>
      <c r="S60" s="19" t="s">
        <v>45</v>
      </c>
      <c r="T60" s="7"/>
    </row>
    <row r="61" spans="13:20" ht="13.5">
      <c r="M61" s="96"/>
      <c r="N61" s="128"/>
      <c r="O61" s="121"/>
      <c r="P61" s="94"/>
      <c r="Q61" s="129"/>
      <c r="R61" s="121"/>
      <c r="S61" s="19" t="s">
        <v>45</v>
      </c>
      <c r="T61" s="7"/>
    </row>
    <row r="62" spans="7:20" ht="13.5">
      <c r="G62" s="181"/>
      <c r="H62" s="182"/>
      <c r="I62" s="182"/>
      <c r="J62" s="182"/>
      <c r="M62" s="96"/>
      <c r="N62" s="128"/>
      <c r="O62" s="121"/>
      <c r="P62" s="94"/>
      <c r="Q62" s="129"/>
      <c r="R62" s="121"/>
      <c r="S62" s="19" t="s">
        <v>45</v>
      </c>
      <c r="T62" s="7"/>
    </row>
    <row r="63" spans="13:20" ht="13.5">
      <c r="M63" s="96"/>
      <c r="N63" s="128"/>
      <c r="O63" s="130"/>
      <c r="P63" s="94"/>
      <c r="Q63" s="129"/>
      <c r="R63" s="121"/>
      <c r="S63" s="19" t="s">
        <v>45</v>
      </c>
      <c r="T63" s="7"/>
    </row>
    <row r="64" spans="13:20" ht="13.5">
      <c r="M64" s="96"/>
      <c r="N64" s="128"/>
      <c r="O64" s="121"/>
      <c r="P64" s="131"/>
      <c r="Q64" s="132"/>
      <c r="R64" s="91"/>
      <c r="S64" s="19" t="s">
        <v>45</v>
      </c>
      <c r="T64" s="7"/>
    </row>
    <row r="65" spans="13:20" ht="13.5">
      <c r="M65" s="96"/>
      <c r="N65" s="128"/>
      <c r="O65" s="121"/>
      <c r="P65" s="131"/>
      <c r="Q65" s="132"/>
      <c r="R65" s="91"/>
      <c r="S65" s="19" t="s">
        <v>45</v>
      </c>
      <c r="T65" s="7"/>
    </row>
    <row r="66" spans="13:20" ht="13.5">
      <c r="M66" s="96"/>
      <c r="N66" s="128"/>
      <c r="O66" s="121"/>
      <c r="P66" s="131"/>
      <c r="Q66" s="132"/>
      <c r="R66" s="91"/>
      <c r="S66" s="19" t="s">
        <v>45</v>
      </c>
      <c r="T66" s="7"/>
    </row>
    <row r="67" spans="13:20" ht="13.5">
      <c r="M67" s="96"/>
      <c r="N67" s="128"/>
      <c r="O67" s="121"/>
      <c r="P67" s="131"/>
      <c r="Q67" s="132"/>
      <c r="R67" s="91"/>
      <c r="S67" s="19" t="s">
        <v>45</v>
      </c>
      <c r="T67" s="7"/>
    </row>
    <row r="68" spans="13:27" ht="13.5">
      <c r="M68" s="96"/>
      <c r="N68" s="128"/>
      <c r="O68" s="121"/>
      <c r="P68" s="131"/>
      <c r="Q68" s="132"/>
      <c r="R68" s="91"/>
      <c r="S68" s="19" t="s">
        <v>45</v>
      </c>
      <c r="T68" s="7"/>
      <c r="V68" s="19" t="s">
        <v>4</v>
      </c>
      <c r="W68" s="68" t="s">
        <v>4</v>
      </c>
      <c r="X68" s="100" t="s">
        <v>4</v>
      </c>
      <c r="Y68" s="99" t="s">
        <v>4</v>
      </c>
      <c r="Z68" s="101" t="s">
        <v>4</v>
      </c>
      <c r="AA68" s="80" t="s">
        <v>4</v>
      </c>
    </row>
    <row r="69" spans="13:28" ht="13.5">
      <c r="M69" s="12"/>
      <c r="N69" s="96"/>
      <c r="O69" s="96"/>
      <c r="P69" s="119"/>
      <c r="Q69" s="119"/>
      <c r="R69" s="96"/>
      <c r="S69" s="48" t="s">
        <v>45</v>
      </c>
      <c r="V69" s="3" t="s">
        <v>4</v>
      </c>
      <c r="W69" s="84" t="s">
        <v>4</v>
      </c>
      <c r="X69" s="86" t="s">
        <v>4</v>
      </c>
      <c r="Y69" s="99" t="s">
        <v>4</v>
      </c>
      <c r="Z69" s="99" t="s">
        <v>4</v>
      </c>
      <c r="AA69" s="87" t="s">
        <v>4</v>
      </c>
      <c r="AB69" s="85" t="s">
        <v>4</v>
      </c>
    </row>
    <row r="70" spans="13:28" ht="13.5">
      <c r="M70" s="12"/>
      <c r="N70" s="96"/>
      <c r="O70" s="96"/>
      <c r="P70" s="119"/>
      <c r="Q70" s="119"/>
      <c r="R70" s="96"/>
      <c r="S70" s="48" t="s">
        <v>45</v>
      </c>
      <c r="V70" s="3" t="s">
        <v>4</v>
      </c>
      <c r="W70" s="84" t="s">
        <v>4</v>
      </c>
      <c r="X70" s="86" t="s">
        <v>4</v>
      </c>
      <c r="Y70" s="89" t="s">
        <v>4</v>
      </c>
      <c r="Z70" s="89" t="s">
        <v>4</v>
      </c>
      <c r="AA70" s="87" t="s">
        <v>4</v>
      </c>
      <c r="AB70" s="85" t="s">
        <v>4</v>
      </c>
    </row>
    <row r="71" spans="13:28" ht="13.5">
      <c r="M71" s="12"/>
      <c r="N71" s="12"/>
      <c r="O71" s="12"/>
      <c r="P71" s="12"/>
      <c r="Q71" s="12"/>
      <c r="R71" s="12"/>
      <c r="S71" t="s">
        <v>45</v>
      </c>
      <c r="V71" s="3" t="s">
        <v>4</v>
      </c>
      <c r="W71" s="84" t="s">
        <v>4</v>
      </c>
      <c r="X71" s="86" t="s">
        <v>4</v>
      </c>
      <c r="Y71" s="89" t="s">
        <v>4</v>
      </c>
      <c r="Z71" s="89" t="s">
        <v>4</v>
      </c>
      <c r="AA71" s="87" t="s">
        <v>4</v>
      </c>
      <c r="AB71" s="85" t="s">
        <v>4</v>
      </c>
    </row>
    <row r="72" spans="13:28" ht="13.5">
      <c r="M72" s="12"/>
      <c r="N72" s="12"/>
      <c r="O72" s="12"/>
      <c r="P72" s="12"/>
      <c r="Q72" s="12"/>
      <c r="R72" s="12"/>
      <c r="S72" t="s">
        <v>45</v>
      </c>
      <c r="V72" s="3" t="s">
        <v>4</v>
      </c>
      <c r="W72" s="84" t="s">
        <v>4</v>
      </c>
      <c r="X72" s="86" t="s">
        <v>4</v>
      </c>
      <c r="Y72" s="89" t="s">
        <v>4</v>
      </c>
      <c r="Z72" s="89" t="s">
        <v>4</v>
      </c>
      <c r="AA72" s="87" t="s">
        <v>4</v>
      </c>
      <c r="AB72" s="85" t="s">
        <v>4</v>
      </c>
    </row>
    <row r="73" spans="2:28" ht="13.5">
      <c r="B73" s="6"/>
      <c r="C73" s="5"/>
      <c r="D73" s="8"/>
      <c r="E73" s="7"/>
      <c r="M73" s="12"/>
      <c r="N73" s="12"/>
      <c r="O73" s="12"/>
      <c r="P73" s="12"/>
      <c r="Q73" s="12"/>
      <c r="R73" s="12"/>
      <c r="S73" t="s">
        <v>45</v>
      </c>
      <c r="V73" s="3" t="s">
        <v>4</v>
      </c>
      <c r="W73" s="84" t="s">
        <v>4</v>
      </c>
      <c r="X73" s="86" t="s">
        <v>4</v>
      </c>
      <c r="Y73" s="89" t="s">
        <v>4</v>
      </c>
      <c r="Z73" s="89" t="s">
        <v>4</v>
      </c>
      <c r="AA73" s="87" t="s">
        <v>4</v>
      </c>
      <c r="AB73" s="85" t="s">
        <v>4</v>
      </c>
    </row>
    <row r="74" spans="2:28" ht="13.5">
      <c r="B74" s="6"/>
      <c r="C74" s="5"/>
      <c r="D74" s="8"/>
      <c r="E74" s="7"/>
      <c r="V74" s="3" t="s">
        <v>4</v>
      </c>
      <c r="W74" s="84" t="s">
        <v>4</v>
      </c>
      <c r="X74" s="86" t="s">
        <v>4</v>
      </c>
      <c r="Y74" s="89" t="s">
        <v>4</v>
      </c>
      <c r="Z74" s="89" t="s">
        <v>4</v>
      </c>
      <c r="AA74" s="87" t="s">
        <v>4</v>
      </c>
      <c r="AB74" s="85" t="s">
        <v>4</v>
      </c>
    </row>
    <row r="75" spans="2:28" ht="13.5">
      <c r="B75" s="6"/>
      <c r="C75" s="5"/>
      <c r="D75" s="8"/>
      <c r="E75" s="7"/>
      <c r="V75" s="3" t="s">
        <v>4</v>
      </c>
      <c r="W75" s="84" t="s">
        <v>4</v>
      </c>
      <c r="X75" s="86" t="s">
        <v>4</v>
      </c>
      <c r="Y75" s="89" t="s">
        <v>4</v>
      </c>
      <c r="Z75" s="89" t="s">
        <v>4</v>
      </c>
      <c r="AA75" s="87" t="s">
        <v>4</v>
      </c>
      <c r="AB75" s="85" t="s">
        <v>4</v>
      </c>
    </row>
    <row r="76" spans="2:28" ht="13.5">
      <c r="B76" s="6"/>
      <c r="C76" s="5"/>
      <c r="D76" s="8"/>
      <c r="E76" s="7"/>
      <c r="V76" s="3" t="s">
        <v>4</v>
      </c>
      <c r="W76" s="84" t="s">
        <v>4</v>
      </c>
      <c r="X76" s="86" t="s">
        <v>4</v>
      </c>
      <c r="Y76" s="89" t="s">
        <v>4</v>
      </c>
      <c r="Z76" s="89" t="s">
        <v>4</v>
      </c>
      <c r="AA76" s="87" t="s">
        <v>4</v>
      </c>
      <c r="AB76" s="85" t="s">
        <v>4</v>
      </c>
    </row>
    <row r="77" spans="2:28" ht="13.5">
      <c r="B77" s="6"/>
      <c r="C77" s="5"/>
      <c r="D77" s="8"/>
      <c r="E77" s="7"/>
      <c r="V77" s="3" t="s">
        <v>4</v>
      </c>
      <c r="W77" s="84" t="s">
        <v>4</v>
      </c>
      <c r="X77" s="86" t="s">
        <v>4</v>
      </c>
      <c r="Y77" s="89" t="s">
        <v>4</v>
      </c>
      <c r="Z77" s="89" t="s">
        <v>4</v>
      </c>
      <c r="AA77" s="87" t="s">
        <v>4</v>
      </c>
      <c r="AB77" s="85" t="s">
        <v>4</v>
      </c>
    </row>
    <row r="78" spans="2:28" ht="13.5">
      <c r="B78" s="6"/>
      <c r="C78" s="5"/>
      <c r="D78" s="8"/>
      <c r="E78" s="7"/>
      <c r="V78" s="3" t="s">
        <v>4</v>
      </c>
      <c r="W78" s="84" t="s">
        <v>4</v>
      </c>
      <c r="X78" s="86" t="s">
        <v>4</v>
      </c>
      <c r="Y78" s="89" t="s">
        <v>4</v>
      </c>
      <c r="Z78" s="89" t="s">
        <v>4</v>
      </c>
      <c r="AA78" s="87" t="s">
        <v>4</v>
      </c>
      <c r="AB78" s="85" t="s">
        <v>4</v>
      </c>
    </row>
    <row r="79" spans="2:28" ht="13.5">
      <c r="B79" s="6"/>
      <c r="C79" s="5"/>
      <c r="D79" s="8"/>
      <c r="E79" s="7"/>
      <c r="V79" s="3" t="s">
        <v>4</v>
      </c>
      <c r="W79" s="84" t="s">
        <v>4</v>
      </c>
      <c r="X79" s="86" t="s">
        <v>4</v>
      </c>
      <c r="Y79" s="89" t="s">
        <v>4</v>
      </c>
      <c r="Z79" s="89" t="s">
        <v>4</v>
      </c>
      <c r="AA79" s="87" t="s">
        <v>4</v>
      </c>
      <c r="AB79" s="85" t="s">
        <v>4</v>
      </c>
    </row>
    <row r="80" spans="2:28" ht="13.5">
      <c r="B80" s="6"/>
      <c r="C80" s="5"/>
      <c r="D80" s="8"/>
      <c r="E80" s="7"/>
      <c r="V80" s="3" t="s">
        <v>4</v>
      </c>
      <c r="W80" s="84" t="s">
        <v>4</v>
      </c>
      <c r="X80" s="86" t="s">
        <v>4</v>
      </c>
      <c r="Y80" s="89" t="s">
        <v>4</v>
      </c>
      <c r="Z80" s="89" t="s">
        <v>4</v>
      </c>
      <c r="AA80" s="87" t="s">
        <v>4</v>
      </c>
      <c r="AB80" s="85" t="s">
        <v>4</v>
      </c>
    </row>
    <row r="81" spans="2:28" ht="13.5">
      <c r="B81" s="6"/>
      <c r="C81" s="5"/>
      <c r="D81" s="8"/>
      <c r="E81" s="7"/>
      <c r="V81" s="3" t="s">
        <v>4</v>
      </c>
      <c r="W81" s="84" t="s">
        <v>4</v>
      </c>
      <c r="X81" s="86" t="s">
        <v>4</v>
      </c>
      <c r="Y81" s="89" t="s">
        <v>4</v>
      </c>
      <c r="Z81" s="89" t="s">
        <v>4</v>
      </c>
      <c r="AA81" s="87" t="s">
        <v>4</v>
      </c>
      <c r="AB81" s="85" t="s">
        <v>4</v>
      </c>
    </row>
    <row r="82" spans="2:28" ht="13.5">
      <c r="B82" s="7"/>
      <c r="C82" s="7"/>
      <c r="D82" s="7"/>
      <c r="E82" s="7"/>
      <c r="V82" s="3" t="s">
        <v>4</v>
      </c>
      <c r="W82" s="84" t="s">
        <v>4</v>
      </c>
      <c r="X82" s="86" t="s">
        <v>4</v>
      </c>
      <c r="Y82" s="89" t="s">
        <v>4</v>
      </c>
      <c r="Z82" s="89" t="s">
        <v>4</v>
      </c>
      <c r="AA82" s="87" t="s">
        <v>4</v>
      </c>
      <c r="AB82" s="85" t="s">
        <v>4</v>
      </c>
    </row>
  </sheetData>
  <sheetProtection/>
  <mergeCells count="131">
    <mergeCell ref="G21:H21"/>
    <mergeCell ref="H2:L2"/>
    <mergeCell ref="E42:F42"/>
    <mergeCell ref="B1:G1"/>
    <mergeCell ref="Q53:T53"/>
    <mergeCell ref="Q54:T54"/>
    <mergeCell ref="Q55:T55"/>
    <mergeCell ref="L18:M18"/>
    <mergeCell ref="L21:M21"/>
    <mergeCell ref="G23:I23"/>
    <mergeCell ref="G55:J55"/>
    <mergeCell ref="Q42:R42"/>
    <mergeCell ref="G29:H29"/>
    <mergeCell ref="G30:H30"/>
    <mergeCell ref="Q56:T56"/>
    <mergeCell ref="B38:D38"/>
    <mergeCell ref="C39:D39"/>
    <mergeCell ref="Q50:T50"/>
    <mergeCell ref="Q51:T51"/>
    <mergeCell ref="Q52:T52"/>
    <mergeCell ref="H47:J47"/>
    <mergeCell ref="Q14:T14"/>
    <mergeCell ref="Q7:T7"/>
    <mergeCell ref="G14:J14"/>
    <mergeCell ref="G11:H11"/>
    <mergeCell ref="L14:O14"/>
    <mergeCell ref="G38:J38"/>
    <mergeCell ref="L38:O38"/>
    <mergeCell ref="L17:M17"/>
    <mergeCell ref="L16:O16"/>
    <mergeCell ref="Q16:T16"/>
    <mergeCell ref="B18:C18"/>
    <mergeCell ref="AD12:AG12"/>
    <mergeCell ref="G17:H17"/>
    <mergeCell ref="L1:S1"/>
    <mergeCell ref="Q18:R18"/>
    <mergeCell ref="W3:AD3"/>
    <mergeCell ref="AB5:AC5"/>
    <mergeCell ref="AB6:AC6"/>
    <mergeCell ref="Q10:R10"/>
    <mergeCell ref="I5:P5"/>
    <mergeCell ref="O42:P42"/>
    <mergeCell ref="M3:N3"/>
    <mergeCell ref="I4:N4"/>
    <mergeCell ref="Q9:T9"/>
    <mergeCell ref="I3:K3"/>
    <mergeCell ref="G16:J16"/>
    <mergeCell ref="Q38:T38"/>
    <mergeCell ref="Q39:T39"/>
    <mergeCell ref="Q40:T40"/>
    <mergeCell ref="Q13:T13"/>
    <mergeCell ref="L10:M10"/>
    <mergeCell ref="G31:H31"/>
    <mergeCell ref="G27:H27"/>
    <mergeCell ref="C3:G3"/>
    <mergeCell ref="B11:C11"/>
    <mergeCell ref="G24:I24"/>
    <mergeCell ref="C5:F5"/>
    <mergeCell ref="G9:J9"/>
    <mergeCell ref="G25:I25"/>
    <mergeCell ref="B10:C10"/>
    <mergeCell ref="B7:E7"/>
    <mergeCell ref="L27:M27"/>
    <mergeCell ref="G39:J39"/>
    <mergeCell ref="B25:C25"/>
    <mergeCell ref="R44:T44"/>
    <mergeCell ref="L7:O7"/>
    <mergeCell ref="L9:O9"/>
    <mergeCell ref="B12:C12"/>
    <mergeCell ref="G7:J7"/>
    <mergeCell ref="Q11:R11"/>
    <mergeCell ref="L39:O39"/>
    <mergeCell ref="Q33:R33"/>
    <mergeCell ref="L34:M34"/>
    <mergeCell ref="Q34:R34"/>
    <mergeCell ref="E46:F46"/>
    <mergeCell ref="G13:J13"/>
    <mergeCell ref="O46:P46"/>
    <mergeCell ref="Q46:T46"/>
    <mergeCell ref="Q23:S23"/>
    <mergeCell ref="Q24:S24"/>
    <mergeCell ref="W46:W47"/>
    <mergeCell ref="AB45:AC45"/>
    <mergeCell ref="Z45:AA45"/>
    <mergeCell ref="Q21:R21"/>
    <mergeCell ref="Q17:R17"/>
    <mergeCell ref="X45:Y45"/>
    <mergeCell ref="Q25:S25"/>
    <mergeCell ref="R43:T43"/>
    <mergeCell ref="W43:AC43"/>
    <mergeCell ref="R47:T47"/>
    <mergeCell ref="G18:H18"/>
    <mergeCell ref="G10:H10"/>
    <mergeCell ref="L13:O13"/>
    <mergeCell ref="L11:M11"/>
    <mergeCell ref="B27:C27"/>
    <mergeCell ref="B9:E9"/>
    <mergeCell ref="B24:C24"/>
    <mergeCell ref="B21:C21"/>
    <mergeCell ref="B17:C17"/>
    <mergeCell ref="B16:E16"/>
    <mergeCell ref="B23:C23"/>
    <mergeCell ref="B19:C19"/>
    <mergeCell ref="G56:J56"/>
    <mergeCell ref="G49:J49"/>
    <mergeCell ref="G50:J50"/>
    <mergeCell ref="G53:J53"/>
    <mergeCell ref="G54:J54"/>
    <mergeCell ref="G52:J52"/>
    <mergeCell ref="B22:C22"/>
    <mergeCell ref="B20:E20"/>
    <mergeCell ref="Q48:T48"/>
    <mergeCell ref="Q49:T49"/>
    <mergeCell ref="G28:H28"/>
    <mergeCell ref="L33:M33"/>
    <mergeCell ref="H43:J43"/>
    <mergeCell ref="Q27:R27"/>
    <mergeCell ref="L28:M28"/>
    <mergeCell ref="Q28:R28"/>
    <mergeCell ref="L29:M29"/>
    <mergeCell ref="G42:H42"/>
    <mergeCell ref="B13:E13"/>
    <mergeCell ref="G46:J46"/>
    <mergeCell ref="G51:J51"/>
    <mergeCell ref="L30:M30"/>
    <mergeCell ref="L31:M31"/>
    <mergeCell ref="G40:J40"/>
    <mergeCell ref="G48:J48"/>
    <mergeCell ref="H44:J44"/>
    <mergeCell ref="B33:C33"/>
    <mergeCell ref="B14:C1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4"/>
  <drawing r:id="rId3"/>
  <legacyDrawing r:id="rId2"/>
  <oleObjects>
    <oleObject progId="Equation.3" shapeId="1605554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Nagoya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</dc:creator>
  <cp:keywords/>
  <dc:description/>
  <cp:lastModifiedBy>masaaki</cp:lastModifiedBy>
  <cp:lastPrinted>2008-08-31T01:56:11Z</cp:lastPrinted>
  <dcterms:created xsi:type="dcterms:W3CDTF">2007-09-18T07:32:03Z</dcterms:created>
  <dcterms:modified xsi:type="dcterms:W3CDTF">2009-05-24T13:21:38Z</dcterms:modified>
  <cp:category/>
  <cp:version/>
  <cp:contentType/>
  <cp:contentStatus/>
</cp:coreProperties>
</file>